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12" windowHeight="7740" firstSheet="5" activeTab="5"/>
  </bookViews>
  <sheets>
    <sheet name="ΙΑΝΟΥΑΡΙΟΣ 2020" sheetId="1" state="hidden" r:id="rId1"/>
    <sheet name="ΙΟΥΛΙΟΣ 2020" sheetId="7" r:id="rId2"/>
    <sheet name="ΑΥΓΟΥΣΤΟΣ 2020" sheetId="8" r:id="rId3"/>
    <sheet name="ΣΕΠΤΕΜΒΡΙΟΣ 2020" sheetId="9" r:id="rId4"/>
    <sheet name="ΟΚΤΩΒΡΙΟΣ 2020" sheetId="10" r:id="rId5"/>
    <sheet name="ΝΟΕΜΒΡΙΟΣ 2020" sheetId="11" r:id="rId6"/>
    <sheet name="ΔΕΚΕΜΒΡΙΟΣ 2020" sheetId="12" r:id="rId7"/>
    <sheet name="ΙΑΝΟΥΑΡΙΟΣ 2021" sheetId="13" r:id="rId8"/>
    <sheet name="ΦΕΒΡΟΥΑΡΙΟΣ 2021" sheetId="15" r:id="rId9"/>
    <sheet name="ΜΑΡΤΙΟΣ 2021" sheetId="16" r:id="rId10"/>
    <sheet name="ΑΠΡΙΛΙΟΣ 2021" sheetId="17" r:id="rId11"/>
    <sheet name="ΜΑΙΟΣ 2021" sheetId="18" r:id="rId12"/>
    <sheet name="ΙΟΥΝΙΟΣ 2021" sheetId="19" r:id="rId13"/>
    <sheet name="Φύλλο1" sheetId="20" r:id="rId14"/>
  </sheets>
  <definedNames>
    <definedName name="AprSun1">DATE(CalendarYear,4,1)-WEEKDAY(DATE(CalendarYear,4,1))+1</definedName>
    <definedName name="AugSun1">DATE(CalendarYear,8,1)-WEEKDAY(DATE(CalendarYear,8,1))+1</definedName>
    <definedName name="CalendarYear">'ΙΑΝΟΥΑΡΙΟΣ 2020'!$I$2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'ΙΑΝΟΥΑΡΙΟΣ 2020'!$A$1:$H$16</definedName>
    <definedName name="_xlnm.Print_Area" localSheetId="1">'ΙΟΥΛΙΟΣ 2020'!$A$1:$H$16</definedName>
    <definedName name="SepSun1">DATE(CalendarYear,9,1)-WEEKDAY(DATE(CalendarYear,9,1))+1</definedName>
  </definedNames>
  <calcPr calcId="124519"/>
</workbook>
</file>

<file path=xl/calcChain.xml><?xml version="1.0" encoding="utf-8"?>
<calcChain xmlns="http://schemas.openxmlformats.org/spreadsheetml/2006/main">
  <c r="G13" i="11"/>
  <c r="F13"/>
  <c r="E13"/>
  <c r="D13"/>
  <c r="C13"/>
  <c r="B13"/>
  <c r="G11"/>
  <c r="F11"/>
  <c r="E11"/>
  <c r="D11"/>
  <c r="C11"/>
  <c r="B11"/>
  <c r="G9"/>
  <c r="F9"/>
  <c r="E9"/>
  <c r="D9"/>
  <c r="C9"/>
  <c r="B9"/>
  <c r="C15" i="19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C15" i="18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C15" i="17"/>
  <c r="B15"/>
  <c r="H13"/>
  <c r="G13"/>
  <c r="F13"/>
  <c r="E13"/>
  <c r="D13"/>
  <c r="C13"/>
  <c r="B13"/>
  <c r="H11"/>
  <c r="G11"/>
  <c r="F11"/>
  <c r="E11"/>
  <c r="D11"/>
  <c r="C11"/>
  <c r="B11"/>
  <c r="H9"/>
  <c r="G9"/>
  <c r="F9"/>
  <c r="D9"/>
  <c r="C9"/>
  <c r="B9"/>
  <c r="H7"/>
  <c r="G7"/>
  <c r="F7"/>
  <c r="E7"/>
  <c r="D7"/>
  <c r="C7"/>
  <c r="B7"/>
  <c r="H5"/>
  <c r="G5"/>
  <c r="F5"/>
  <c r="E5"/>
  <c r="D5"/>
  <c r="C5"/>
  <c r="B5"/>
  <c r="B3"/>
  <c r="C15" i="16"/>
  <c r="B15"/>
  <c r="H13"/>
  <c r="G13"/>
  <c r="F13"/>
  <c r="E13"/>
  <c r="D13"/>
  <c r="C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C15" i="15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C15" i="13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C15" i="12"/>
  <c r="B5"/>
  <c r="C15" i="11"/>
  <c r="B5"/>
  <c r="C15" i="10"/>
  <c r="B15"/>
  <c r="B5"/>
  <c r="C15" i="9"/>
  <c r="B15"/>
  <c r="B5"/>
  <c r="C15" i="8"/>
  <c r="C5"/>
  <c r="B5"/>
  <c r="C15" i="7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C15" i="1"/>
  <c r="B15"/>
</calcChain>
</file>

<file path=xl/sharedStrings.xml><?xml version="1.0" encoding="utf-8"?>
<sst xmlns="http://schemas.openxmlformats.org/spreadsheetml/2006/main" count="120" uniqueCount="32">
  <si>
    <t>ΕΠΙΛΕΞΤΕ ΕΤΟΣ:</t>
  </si>
  <si>
    <t>ΣΗΜΕΙΩΣΕΙΣ:</t>
  </si>
  <si>
    <t xml:space="preserve">ΣΗΜΕΙΩΣΕΙΣ: 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</si>
  <si>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</si>
  <si>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</si>
  <si>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</si>
  <si>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</si>
  <si>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</si>
  <si>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</si>
  <si>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</si>
  <si>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ΠΡΩΤΟΧΡΟΝΙΑ</t>
  </si>
  <si>
    <t>ΘΕΟΦΑΝΕΙΑ</t>
  </si>
  <si>
    <t>ΚΑΘΑΡΑ ΔΕΥΤΕΡΑ</t>
  </si>
  <si>
    <t>ΕΥΑΓΓΕΛΙΣΜΟΣ ΤΗΣ ΘΕΟΤΟΚΟΥ (ΑΡΓΙΑ)</t>
  </si>
  <si>
    <t>ΠΑΣΧΑ</t>
  </si>
  <si>
    <t>ΑΓΙΟΥ ΠΝΕΥΜΑΤΟΣ</t>
  </si>
  <si>
    <t>ΜΕΓΑΛΟ ΣΑΒΒΑΤΟ</t>
  </si>
  <si>
    <t>ΙΟΥΛΙΟΣ 2020</t>
  </si>
  <si>
    <t>ΑΥΓΟΥΣΤΟΣ 2020</t>
  </si>
  <si>
    <t>ΣΕΠΤΕΜΒΡΙΟΣ 2020</t>
  </si>
  <si>
    <t>ΟΚΤΩΒΡΙΟΣ 2020</t>
  </si>
  <si>
    <t>ΝΟΕΜΒΡΙΟΣ 2020</t>
  </si>
  <si>
    <t>ΔΕΚΕΜΒΡΙΟΣ 2020</t>
  </si>
  <si>
    <t>ΧΡΙΣΤΟΥΓΕΝΝΑ</t>
  </si>
  <si>
    <t>ΚΟΙΜΗΣΗ ΤΗΣ ΘΕΟΤΟΚΟΥ</t>
  </si>
  <si>
    <t>ΙΑΝΟΥΑΡΙΟΣ 2021</t>
  </si>
  <si>
    <t>ΦΕΒΡΟΥΑΡΙΟΣ 2021</t>
  </si>
  <si>
    <t>ΜΑΡΤΙΟΣ 2021</t>
  </si>
  <si>
    <t>ΑΠΡΙΛΙΟΣ 2021</t>
  </si>
  <si>
    <t>ΜΑΙΟΣ 2021</t>
  </si>
  <si>
    <t>ΙΟΥΝΙΟΣ 2021</t>
  </si>
  <si>
    <t>ΕΠΕΤΕΙΟΣ ΤΟΥ ΌΧΙ (ΑΡΓΙΑ)</t>
  </si>
</sst>
</file>

<file path=xl/styles.xml><?xml version="1.0" encoding="utf-8"?>
<styleSheet xmlns="http://schemas.openxmlformats.org/spreadsheetml/2006/main">
  <numFmts count="3">
    <numFmt numFmtId="164" formatCode="mmmm\ yyyy"/>
    <numFmt numFmtId="165" formatCode="mmmm"/>
    <numFmt numFmtId="166" formatCode="d"/>
  </numFmts>
  <fonts count="40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name val="Candara"/>
      <family val="2"/>
    </font>
    <font>
      <sz val="11"/>
      <color theme="8"/>
      <name val="Calibri"/>
      <family val="2"/>
      <scheme val="minor"/>
    </font>
    <font>
      <sz val="24"/>
      <color theme="8"/>
      <name val="Calibri"/>
      <family val="2"/>
      <scheme val="minor"/>
    </font>
    <font>
      <sz val="15"/>
      <name val="Calibri"/>
      <family val="1"/>
      <scheme val="minor"/>
    </font>
    <font>
      <sz val="11"/>
      <color theme="8"/>
      <name val="Calibri"/>
      <family val="1"/>
      <scheme val="minor"/>
    </font>
    <font>
      <sz val="10"/>
      <name val="Century Gothic"/>
      <family val="2"/>
    </font>
    <font>
      <sz val="10"/>
      <color theme="9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55"/>
      <color theme="0" tint="-0.499984740745262"/>
      <name val="Cambria"/>
      <family val="1"/>
      <scheme val="major"/>
    </font>
    <font>
      <sz val="48"/>
      <color theme="0" tint="-0.499984740745262"/>
      <name val="Roboto Condensed"/>
      <charset val="161"/>
    </font>
    <font>
      <b/>
      <sz val="12"/>
      <color theme="1"/>
      <name val="Roboto Condensed"/>
      <charset val="161"/>
    </font>
    <font>
      <b/>
      <sz val="11"/>
      <color theme="1"/>
      <name val="Roboto Condensed"/>
      <charset val="161"/>
    </font>
    <font>
      <b/>
      <sz val="12"/>
      <color theme="0"/>
      <name val="Roboto Condensed"/>
      <charset val="161"/>
    </font>
    <font>
      <sz val="10"/>
      <color rgb="FF00B05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rgb="FF00B050"/>
      <name val="Calibri"/>
      <family val="2"/>
      <charset val="161"/>
      <scheme val="minor"/>
    </font>
    <font>
      <b/>
      <sz val="10"/>
      <color theme="9" tint="-0.249977111117893"/>
      <name val="Calibri"/>
      <family val="2"/>
      <charset val="161"/>
      <scheme val="minor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Roboto Condensed"/>
      <charset val="161"/>
    </font>
    <font>
      <b/>
      <sz val="10"/>
      <color theme="5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rgb="FF002060"/>
      <name val="Calibri"/>
      <family val="2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00B0F0"/>
      <name val="Calibri"/>
      <family val="2"/>
      <scheme val="minor"/>
    </font>
    <font>
      <sz val="10"/>
      <color theme="9"/>
      <name val="Calibri"/>
      <family val="2"/>
      <charset val="161"/>
      <scheme val="minor"/>
    </font>
    <font>
      <sz val="10"/>
      <color rgb="FFFF0000"/>
      <name val="Calibri"/>
      <family val="2"/>
      <scheme val="minor"/>
    </font>
    <font>
      <u/>
      <sz val="10"/>
      <color rgb="FF00B050"/>
      <name val="Calibri"/>
      <family val="2"/>
      <scheme val="minor"/>
    </font>
    <font>
      <u/>
      <sz val="10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Alignment="0" applyProtection="0"/>
  </cellStyleXfs>
  <cellXfs count="128">
    <xf numFmtId="0" fontId="0" fillId="0" borderId="0" xfId="0"/>
    <xf numFmtId="0" fontId="3" fillId="0" borderId="0" xfId="1" applyFont="1" applyBorder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1" applyBorder="1"/>
    <xf numFmtId="165" fontId="0" fillId="0" borderId="0" xfId="0" applyNumberFormat="1"/>
    <xf numFmtId="0" fontId="8" fillId="0" borderId="0" xfId="1" applyFont="1"/>
    <xf numFmtId="166" fontId="7" fillId="0" borderId="6" xfId="1" applyNumberFormat="1" applyFont="1" applyFill="1" applyBorder="1" applyAlignment="1">
      <alignment horizontal="left" vertical="top" wrapText="1"/>
    </xf>
    <xf numFmtId="166" fontId="7" fillId="0" borderId="7" xfId="1" applyNumberFormat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center" vertical="top" wrapText="1"/>
    </xf>
    <xf numFmtId="0" fontId="9" fillId="0" borderId="11" xfId="1" applyFont="1" applyFill="1" applyBorder="1" applyAlignment="1">
      <alignment horizontal="center" vertical="top" wrapText="1"/>
    </xf>
    <xf numFmtId="0" fontId="9" fillId="0" borderId="11" xfId="3" applyFont="1" applyFill="1" applyBorder="1" applyAlignment="1">
      <alignment horizontal="center" vertical="top" wrapText="1"/>
    </xf>
    <xf numFmtId="0" fontId="9" fillId="0" borderId="12" xfId="3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top" wrapText="1"/>
    </xf>
    <xf numFmtId="0" fontId="9" fillId="0" borderId="14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3" fillId="0" borderId="0" xfId="4"/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166" fontId="18" fillId="0" borderId="6" xfId="1" applyNumberFormat="1" applyFont="1" applyFill="1" applyBorder="1" applyAlignment="1">
      <alignment horizontal="center" vertical="top" wrapText="1"/>
    </xf>
    <xf numFmtId="166" fontId="18" fillId="0" borderId="7" xfId="1" applyNumberFormat="1" applyFont="1" applyFill="1" applyBorder="1" applyAlignment="1">
      <alignment horizontal="center" vertical="top" wrapText="1"/>
    </xf>
    <xf numFmtId="166" fontId="18" fillId="0" borderId="8" xfId="1" applyNumberFormat="1" applyFont="1" applyFill="1" applyBorder="1" applyAlignment="1">
      <alignment horizontal="center" vertical="top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166" fontId="7" fillId="4" borderId="6" xfId="1" applyNumberFormat="1" applyFont="1" applyFill="1" applyBorder="1" applyAlignment="1">
      <alignment horizontal="left" vertical="top" wrapText="1"/>
    </xf>
    <xf numFmtId="166" fontId="18" fillId="4" borderId="7" xfId="1" applyNumberFormat="1" applyFont="1" applyFill="1" applyBorder="1" applyAlignment="1">
      <alignment horizontal="center" vertical="top" wrapText="1"/>
    </xf>
    <xf numFmtId="166" fontId="18" fillId="4" borderId="8" xfId="1" applyNumberFormat="1" applyFont="1" applyFill="1" applyBorder="1" applyAlignment="1">
      <alignment horizontal="center" vertical="top" wrapText="1"/>
    </xf>
    <xf numFmtId="0" fontId="9" fillId="4" borderId="10" xfId="1" applyFont="1" applyFill="1" applyBorder="1" applyAlignment="1">
      <alignment horizontal="center" vertical="top" wrapText="1"/>
    </xf>
    <xf numFmtId="0" fontId="17" fillId="4" borderId="11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top" wrapText="1"/>
    </xf>
    <xf numFmtId="0" fontId="9" fillId="4" borderId="11" xfId="3" applyFont="1" applyFill="1" applyBorder="1" applyAlignment="1">
      <alignment horizontal="center" vertical="top" wrapText="1"/>
    </xf>
    <xf numFmtId="0" fontId="17" fillId="4" borderId="12" xfId="3" applyFont="1" applyFill="1" applyBorder="1" applyAlignment="1">
      <alignment horizontal="center" vertical="center" wrapText="1"/>
    </xf>
    <xf numFmtId="166" fontId="18" fillId="4" borderId="6" xfId="1" applyNumberFormat="1" applyFont="1" applyFill="1" applyBorder="1" applyAlignment="1">
      <alignment horizontal="center" vertical="top" wrapText="1"/>
    </xf>
    <xf numFmtId="0" fontId="9" fillId="4" borderId="12" xfId="3" applyFont="1" applyFill="1" applyBorder="1" applyAlignment="1">
      <alignment horizontal="center" vertical="top" wrapText="1"/>
    </xf>
    <xf numFmtId="0" fontId="19" fillId="5" borderId="2" xfId="2" applyFont="1" applyFill="1" applyBorder="1" applyAlignment="1">
      <alignment horizontal="center" vertical="center"/>
    </xf>
    <xf numFmtId="0" fontId="19" fillId="5" borderId="3" xfId="2" applyFont="1" applyFill="1" applyBorder="1" applyAlignment="1">
      <alignment horizontal="center" vertical="center"/>
    </xf>
    <xf numFmtId="0" fontId="19" fillId="5" borderId="4" xfId="2" applyFont="1" applyFill="1" applyBorder="1" applyAlignment="1">
      <alignment horizontal="center" vertical="center"/>
    </xf>
    <xf numFmtId="166" fontId="7" fillId="4" borderId="7" xfId="1" applyNumberFormat="1" applyFont="1" applyFill="1" applyBorder="1" applyAlignment="1">
      <alignment horizontal="left" vertical="top" wrapText="1"/>
    </xf>
    <xf numFmtId="166" fontId="7" fillId="4" borderId="8" xfId="1" applyNumberFormat="1" applyFont="1" applyFill="1" applyBorder="1" applyAlignment="1">
      <alignment horizontal="left" vertical="top" wrapText="1"/>
    </xf>
    <xf numFmtId="0" fontId="17" fillId="4" borderId="10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top" wrapText="1"/>
    </xf>
    <xf numFmtId="0" fontId="21" fillId="4" borderId="10" xfId="1" applyFont="1" applyFill="1" applyBorder="1" applyAlignment="1">
      <alignment horizontal="center" vertical="center" wrapText="1"/>
    </xf>
    <xf numFmtId="166" fontId="22" fillId="4" borderId="7" xfId="1" applyNumberFormat="1" applyFont="1" applyFill="1" applyBorder="1" applyAlignment="1">
      <alignment horizontal="center" vertical="top" wrapText="1"/>
    </xf>
    <xf numFmtId="0" fontId="18" fillId="4" borderId="10" xfId="1" applyFont="1" applyFill="1" applyBorder="1" applyAlignment="1">
      <alignment horizontal="center" vertical="center" wrapText="1"/>
    </xf>
    <xf numFmtId="0" fontId="24" fillId="4" borderId="11" xfId="3" applyFont="1" applyFill="1" applyBorder="1" applyAlignment="1">
      <alignment horizontal="center" vertical="center" wrapText="1"/>
    </xf>
    <xf numFmtId="166" fontId="22" fillId="4" borderId="8" xfId="1" applyNumberFormat="1" applyFont="1" applyFill="1" applyBorder="1" applyAlignment="1">
      <alignment horizontal="center" vertical="top" wrapText="1"/>
    </xf>
    <xf numFmtId="166" fontId="22" fillId="4" borderId="6" xfId="1" applyNumberFormat="1" applyFont="1" applyFill="1" applyBorder="1" applyAlignment="1">
      <alignment horizontal="center" vertical="top" wrapText="1"/>
    </xf>
    <xf numFmtId="0" fontId="23" fillId="4" borderId="11" xfId="1" applyFont="1" applyFill="1" applyBorder="1" applyAlignment="1">
      <alignment horizontal="center" vertical="center" wrapText="1"/>
    </xf>
    <xf numFmtId="0" fontId="23" fillId="4" borderId="12" xfId="3" applyFont="1" applyFill="1" applyBorder="1" applyAlignment="1">
      <alignment horizontal="center" vertical="top" wrapText="1"/>
    </xf>
    <xf numFmtId="0" fontId="23" fillId="0" borderId="11" xfId="3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center" vertical="center" wrapText="1"/>
    </xf>
    <xf numFmtId="0" fontId="26" fillId="0" borderId="11" xfId="3" applyFont="1" applyFill="1" applyBorder="1" applyAlignment="1">
      <alignment horizontal="center" vertical="center" wrapText="1"/>
    </xf>
    <xf numFmtId="0" fontId="27" fillId="0" borderId="10" xfId="1" applyFont="1" applyFill="1" applyBorder="1" applyAlignment="1">
      <alignment horizontal="center" vertical="top" wrapText="1"/>
    </xf>
    <xf numFmtId="0" fontId="27" fillId="0" borderId="11" xfId="1" applyFont="1" applyFill="1" applyBorder="1" applyAlignment="1">
      <alignment horizontal="center" vertical="top" wrapText="1"/>
    </xf>
    <xf numFmtId="0" fontId="27" fillId="4" borderId="10" xfId="1" applyFont="1" applyFill="1" applyBorder="1" applyAlignment="1">
      <alignment horizontal="center" vertical="top" wrapText="1"/>
    </xf>
    <xf numFmtId="0" fontId="28" fillId="0" borderId="11" xfId="3" applyFont="1" applyFill="1" applyBorder="1" applyAlignment="1">
      <alignment horizontal="center" vertical="top" wrapText="1"/>
    </xf>
    <xf numFmtId="0" fontId="29" fillId="0" borderId="12" xfId="3" applyFont="1" applyFill="1" applyBorder="1" applyAlignment="1">
      <alignment horizontal="center" vertical="center" wrapText="1"/>
    </xf>
    <xf numFmtId="0" fontId="30" fillId="0" borderId="11" xfId="3" applyFont="1" applyFill="1" applyBorder="1" applyAlignment="1">
      <alignment horizontal="center" vertical="top" wrapText="1"/>
    </xf>
    <xf numFmtId="0" fontId="30" fillId="0" borderId="12" xfId="3" applyFont="1" applyFill="1" applyBorder="1" applyAlignment="1">
      <alignment horizontal="center" vertical="top" wrapText="1"/>
    </xf>
    <xf numFmtId="0" fontId="30" fillId="4" borderId="11" xfId="1" applyFont="1" applyFill="1" applyBorder="1" applyAlignment="1">
      <alignment horizontal="center" vertical="top" wrapText="1"/>
    </xf>
    <xf numFmtId="0" fontId="32" fillId="0" borderId="11" xfId="1" applyFont="1" applyFill="1" applyBorder="1" applyAlignment="1">
      <alignment horizontal="center" vertical="top" wrapText="1"/>
    </xf>
    <xf numFmtId="0" fontId="33" fillId="4" borderId="12" xfId="3" applyFont="1" applyFill="1" applyBorder="1" applyAlignment="1">
      <alignment horizontal="center" vertical="top" wrapText="1"/>
    </xf>
    <xf numFmtId="0" fontId="33" fillId="0" borderId="11" xfId="3" applyFont="1" applyFill="1" applyBorder="1" applyAlignment="1">
      <alignment horizontal="center" vertical="center" wrapText="1"/>
    </xf>
    <xf numFmtId="0" fontId="32" fillId="4" borderId="12" xfId="3" applyFont="1" applyFill="1" applyBorder="1" applyAlignment="1">
      <alignment horizontal="center" vertical="top" wrapText="1"/>
    </xf>
    <xf numFmtId="0" fontId="36" fillId="0" borderId="11" xfId="3" applyFont="1" applyFill="1" applyBorder="1" applyAlignment="1">
      <alignment horizontal="center" vertical="top" wrapText="1"/>
    </xf>
    <xf numFmtId="0" fontId="35" fillId="0" borderId="11" xfId="3" applyFont="1" applyFill="1" applyBorder="1" applyAlignment="1">
      <alignment horizontal="center" vertical="top" wrapText="1"/>
    </xf>
    <xf numFmtId="0" fontId="34" fillId="0" borderId="11" xfId="3" applyFont="1" applyFill="1" applyBorder="1" applyAlignment="1">
      <alignment horizontal="center" vertical="top" wrapText="1"/>
    </xf>
    <xf numFmtId="0" fontId="37" fillId="4" borderId="11" xfId="1" applyFont="1" applyFill="1" applyBorder="1" applyAlignment="1">
      <alignment horizontal="center" vertical="top" wrapText="1"/>
    </xf>
    <xf numFmtId="0" fontId="38" fillId="4" borderId="11" xfId="1" applyFont="1" applyFill="1" applyBorder="1" applyAlignment="1">
      <alignment horizontal="center" vertical="top" wrapText="1"/>
    </xf>
    <xf numFmtId="166" fontId="22" fillId="0" borderId="6" xfId="1" applyNumberFormat="1" applyFont="1" applyFill="1" applyBorder="1" applyAlignment="1">
      <alignment horizontal="center" vertical="top" wrapText="1"/>
    </xf>
    <xf numFmtId="166" fontId="22" fillId="0" borderId="7" xfId="1" applyNumberFormat="1" applyFont="1" applyFill="1" applyBorder="1" applyAlignment="1">
      <alignment horizontal="center" vertical="top" wrapText="1"/>
    </xf>
    <xf numFmtId="0" fontId="24" fillId="4" borderId="11" xfId="1" applyFont="1" applyFill="1" applyBorder="1" applyAlignment="1">
      <alignment horizontal="center" vertical="center" wrapText="1"/>
    </xf>
    <xf numFmtId="0" fontId="2" fillId="0" borderId="0" xfId="1" applyFont="1"/>
    <xf numFmtId="166" fontId="22" fillId="0" borderId="8" xfId="1" applyNumberFormat="1" applyFont="1" applyFill="1" applyBorder="1" applyAlignment="1">
      <alignment horizontal="center" vertical="top" wrapText="1"/>
    </xf>
    <xf numFmtId="166" fontId="22" fillId="4" borderId="6" xfId="1" applyNumberFormat="1" applyFont="1" applyFill="1" applyBorder="1" applyAlignment="1">
      <alignment horizontal="center" vertical="center" wrapText="1"/>
    </xf>
    <xf numFmtId="166" fontId="22" fillId="4" borderId="7" xfId="1" applyNumberFormat="1" applyFont="1" applyFill="1" applyBorder="1" applyAlignment="1">
      <alignment horizontal="center" vertical="center" wrapText="1"/>
    </xf>
    <xf numFmtId="166" fontId="22" fillId="4" borderId="8" xfId="1" applyNumberFormat="1" applyFont="1" applyFill="1" applyBorder="1" applyAlignment="1">
      <alignment horizontal="center" vertical="center" wrapText="1"/>
    </xf>
    <xf numFmtId="166" fontId="22" fillId="0" borderId="6" xfId="1" applyNumberFormat="1" applyFont="1" applyFill="1" applyBorder="1" applyAlignment="1">
      <alignment horizontal="center" vertical="center" wrapText="1"/>
    </xf>
    <xf numFmtId="0" fontId="29" fillId="4" borderId="12" xfId="3" applyFont="1" applyFill="1" applyBorder="1" applyAlignment="1">
      <alignment horizontal="center" vertical="center" wrapText="1"/>
    </xf>
    <xf numFmtId="166" fontId="24" fillId="4" borderId="7" xfId="1" applyNumberFormat="1" applyFont="1" applyFill="1" applyBorder="1" applyAlignment="1">
      <alignment horizontal="center" vertical="top" wrapText="1"/>
    </xf>
    <xf numFmtId="0" fontId="24" fillId="0" borderId="11" xfId="1" applyFont="1" applyFill="1" applyBorder="1" applyAlignment="1">
      <alignment horizontal="center" vertical="center" wrapText="1"/>
    </xf>
    <xf numFmtId="0" fontId="23" fillId="4" borderId="11" xfId="3" applyFont="1" applyFill="1" applyBorder="1" applyAlignment="1">
      <alignment horizontal="center" vertical="center" wrapText="1"/>
    </xf>
    <xf numFmtId="0" fontId="23" fillId="6" borderId="12" xfId="3" applyFont="1" applyFill="1" applyBorder="1" applyAlignment="1">
      <alignment horizontal="center" vertical="top" wrapText="1"/>
    </xf>
    <xf numFmtId="0" fontId="17" fillId="6" borderId="10" xfId="1" applyFont="1" applyFill="1" applyBorder="1" applyAlignment="1">
      <alignment horizontal="center" vertical="center" wrapText="1"/>
    </xf>
    <xf numFmtId="0" fontId="33" fillId="6" borderId="12" xfId="3" applyFont="1" applyFill="1" applyBorder="1" applyAlignment="1">
      <alignment horizontal="center" vertical="top" wrapText="1"/>
    </xf>
    <xf numFmtId="0" fontId="30" fillId="4" borderId="11" xfId="3" applyFont="1" applyFill="1" applyBorder="1" applyAlignment="1">
      <alignment horizontal="center" vertical="top" wrapText="1"/>
    </xf>
    <xf numFmtId="0" fontId="31" fillId="6" borderId="12" xfId="3" applyFont="1" applyFill="1" applyBorder="1" applyAlignment="1">
      <alignment horizontal="center" vertical="top" wrapText="1"/>
    </xf>
    <xf numFmtId="0" fontId="30" fillId="6" borderId="11" xfId="1" applyFont="1" applyFill="1" applyBorder="1" applyAlignment="1">
      <alignment horizontal="center" vertical="top" wrapText="1"/>
    </xf>
    <xf numFmtId="0" fontId="19" fillId="6" borderId="2" xfId="2" applyFont="1" applyFill="1" applyBorder="1" applyAlignment="1">
      <alignment horizontal="center" vertical="center" wrapText="1"/>
    </xf>
    <xf numFmtId="0" fontId="19" fillId="6" borderId="3" xfId="2" applyFont="1" applyFill="1" applyBorder="1" applyAlignment="1">
      <alignment horizontal="center" vertical="center" wrapText="1"/>
    </xf>
    <xf numFmtId="0" fontId="19" fillId="6" borderId="4" xfId="2" applyFont="1" applyFill="1" applyBorder="1" applyAlignment="1">
      <alignment horizontal="center" vertical="center" wrapText="1"/>
    </xf>
    <xf numFmtId="166" fontId="7" fillId="6" borderId="6" xfId="1" applyNumberFormat="1" applyFont="1" applyFill="1" applyBorder="1" applyAlignment="1">
      <alignment horizontal="left" vertical="top" wrapText="1"/>
    </xf>
    <xf numFmtId="166" fontId="18" fillId="6" borderId="7" xfId="1" applyNumberFormat="1" applyFont="1" applyFill="1" applyBorder="1" applyAlignment="1">
      <alignment horizontal="center" vertical="top" wrapText="1"/>
    </xf>
    <xf numFmtId="166" fontId="18" fillId="6" borderId="8" xfId="1" applyNumberFormat="1" applyFont="1" applyFill="1" applyBorder="1" applyAlignment="1">
      <alignment horizontal="center" vertical="top" wrapText="1"/>
    </xf>
    <xf numFmtId="0" fontId="9" fillId="6" borderId="10" xfId="1" applyFont="1" applyFill="1" applyBorder="1" applyAlignment="1">
      <alignment horizontal="center" vertical="top" wrapText="1"/>
    </xf>
    <xf numFmtId="0" fontId="17" fillId="6" borderId="11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top" wrapText="1"/>
    </xf>
    <xf numFmtId="0" fontId="9" fillId="6" borderId="11" xfId="3" applyFont="1" applyFill="1" applyBorder="1" applyAlignment="1">
      <alignment horizontal="center" vertical="top" wrapText="1"/>
    </xf>
    <xf numFmtId="0" fontId="17" fillId="6" borderId="12" xfId="3" applyFont="1" applyFill="1" applyBorder="1" applyAlignment="1">
      <alignment horizontal="center" vertical="center" wrapText="1"/>
    </xf>
    <xf numFmtId="166" fontId="18" fillId="6" borderId="6" xfId="1" applyNumberFormat="1" applyFont="1" applyFill="1" applyBorder="1" applyAlignment="1">
      <alignment horizontal="center" vertical="top" wrapText="1"/>
    </xf>
    <xf numFmtId="0" fontId="9" fillId="6" borderId="12" xfId="3" applyFont="1" applyFill="1" applyBorder="1" applyAlignment="1">
      <alignment horizontal="center" vertical="top" wrapText="1"/>
    </xf>
    <xf numFmtId="0" fontId="23" fillId="6" borderId="11" xfId="1" applyFont="1" applyFill="1" applyBorder="1" applyAlignment="1">
      <alignment horizontal="center" vertical="center" wrapText="1"/>
    </xf>
    <xf numFmtId="166" fontId="7" fillId="6" borderId="7" xfId="1" applyNumberFormat="1" applyFont="1" applyFill="1" applyBorder="1" applyAlignment="1">
      <alignment horizontal="left" vertical="top" wrapText="1"/>
    </xf>
    <xf numFmtId="166" fontId="17" fillId="6" borderId="18" xfId="2" applyNumberFormat="1" applyFont="1" applyFill="1" applyBorder="1" applyAlignment="1">
      <alignment vertical="center" wrapText="1"/>
    </xf>
    <xf numFmtId="166" fontId="17" fillId="6" borderId="19" xfId="2" applyNumberFormat="1" applyFont="1" applyFill="1" applyBorder="1" applyAlignment="1">
      <alignment vertical="center" wrapText="1"/>
    </xf>
    <xf numFmtId="166" fontId="17" fillId="6" borderId="20" xfId="2" applyNumberFormat="1" applyFont="1" applyFill="1" applyBorder="1" applyAlignment="1">
      <alignment vertical="center" wrapText="1"/>
    </xf>
    <xf numFmtId="0" fontId="9" fillId="6" borderId="13" xfId="1" applyFont="1" applyFill="1" applyBorder="1" applyAlignment="1">
      <alignment horizontal="center" vertical="top" wrapText="1"/>
    </xf>
    <xf numFmtId="0" fontId="9" fillId="6" borderId="14" xfId="1" applyFont="1" applyFill="1" applyBorder="1" applyAlignment="1">
      <alignment horizontal="center" vertical="top" wrapText="1"/>
    </xf>
    <xf numFmtId="0" fontId="11" fillId="6" borderId="21" xfId="2" applyFont="1" applyFill="1" applyBorder="1" applyAlignment="1">
      <alignment vertical="top" wrapText="1"/>
    </xf>
    <xf numFmtId="0" fontId="11" fillId="6" borderId="17" xfId="2" applyFont="1" applyFill="1" applyBorder="1" applyAlignment="1">
      <alignment vertical="top" wrapText="1"/>
    </xf>
    <xf numFmtId="0" fontId="11" fillId="6" borderId="22" xfId="2" applyFont="1" applyFill="1" applyBorder="1" applyAlignment="1">
      <alignment vertical="top" wrapText="1"/>
    </xf>
    <xf numFmtId="164" fontId="16" fillId="0" borderId="0" xfId="1" applyNumberFormat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166" fontId="39" fillId="0" borderId="7" xfId="2" applyNumberFormat="1" applyFont="1" applyFill="1" applyBorder="1" applyAlignment="1">
      <alignment horizontal="left" vertical="center" wrapText="1"/>
    </xf>
    <xf numFmtId="166" fontId="39" fillId="0" borderId="8" xfId="2" applyNumberFormat="1" applyFont="1" applyFill="1" applyBorder="1" applyAlignment="1">
      <alignment horizontal="left" vertical="center" wrapText="1"/>
    </xf>
    <xf numFmtId="0" fontId="11" fillId="0" borderId="14" xfId="2" applyFont="1" applyFill="1" applyBorder="1" applyAlignment="1">
      <alignment horizontal="left" vertical="top" wrapText="1"/>
    </xf>
    <xf numFmtId="0" fontId="11" fillId="0" borderId="15" xfId="2" applyFont="1" applyFill="1" applyBorder="1" applyAlignment="1">
      <alignment horizontal="left" vertical="top" wrapText="1"/>
    </xf>
    <xf numFmtId="0" fontId="2" fillId="0" borderId="0" xfId="1" applyAlignment="1">
      <alignment horizontal="center"/>
    </xf>
    <xf numFmtId="0" fontId="2" fillId="0" borderId="17" xfId="1" applyBorder="1" applyAlignment="1">
      <alignment horizontal="center"/>
    </xf>
    <xf numFmtId="166" fontId="17" fillId="0" borderId="7" xfId="2" applyNumberFormat="1" applyFont="1" applyFill="1" applyBorder="1" applyAlignment="1">
      <alignment horizontal="left" vertical="center" wrapText="1"/>
    </xf>
    <xf numFmtId="166" fontId="17" fillId="0" borderId="8" xfId="2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6">
    <cellStyle name="40% - Accent1 2" xfId="3"/>
    <cellStyle name="Accent1 2" xfId="2"/>
    <cellStyle name="Heading 1 2" xfId="5"/>
    <cellStyle name="Normal 2" xfId="1"/>
    <cellStyle name="Κανονικό" xfId="0" builtinId="0"/>
    <cellStyle name="Υπερ-σύνδεση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1031022</xdr:colOff>
      <xdr:row>2</xdr:row>
      <xdr:rowOff>697647</xdr:rowOff>
    </xdr:to>
    <xdr:pic>
      <xdr:nvPicPr>
        <xdr:cNvPr id="4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198120"/>
          <a:ext cx="1031022" cy="10253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137160</xdr:rowOff>
    </xdr:from>
    <xdr:to>
      <xdr:col>1</xdr:col>
      <xdr:colOff>1106805</xdr:colOff>
      <xdr:row>2</xdr:row>
      <xdr:rowOff>634782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137160"/>
          <a:ext cx="1076325" cy="10234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114300</xdr:rowOff>
    </xdr:from>
    <xdr:to>
      <xdr:col>1</xdr:col>
      <xdr:colOff>1106805</xdr:colOff>
      <xdr:row>2</xdr:row>
      <xdr:rowOff>611922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114300"/>
          <a:ext cx="1076325" cy="102340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114300</xdr:rowOff>
    </xdr:from>
    <xdr:to>
      <xdr:col>1</xdr:col>
      <xdr:colOff>1091565</xdr:colOff>
      <xdr:row>2</xdr:row>
      <xdr:rowOff>611922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114300"/>
          <a:ext cx="1076325" cy="1023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83820</xdr:rowOff>
    </xdr:from>
    <xdr:to>
      <xdr:col>1</xdr:col>
      <xdr:colOff>1031022</xdr:colOff>
      <xdr:row>2</xdr:row>
      <xdr:rowOff>583347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83820"/>
          <a:ext cx="1031022" cy="10253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205740</xdr:rowOff>
    </xdr:from>
    <xdr:to>
      <xdr:col>1</xdr:col>
      <xdr:colOff>1084362</xdr:colOff>
      <xdr:row>2</xdr:row>
      <xdr:rowOff>575727</xdr:rowOff>
    </xdr:to>
    <xdr:pic>
      <xdr:nvPicPr>
        <xdr:cNvPr id="3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040" y="205740"/>
          <a:ext cx="1031022" cy="10253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114300</xdr:rowOff>
    </xdr:from>
    <xdr:to>
      <xdr:col>1</xdr:col>
      <xdr:colOff>1130082</xdr:colOff>
      <xdr:row>2</xdr:row>
      <xdr:rowOff>484287</xdr:rowOff>
    </xdr:to>
    <xdr:pic>
      <xdr:nvPicPr>
        <xdr:cNvPr id="3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5760" y="114300"/>
          <a:ext cx="1031022" cy="10253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129540</xdr:rowOff>
    </xdr:from>
    <xdr:to>
      <xdr:col>1</xdr:col>
      <xdr:colOff>1137702</xdr:colOff>
      <xdr:row>2</xdr:row>
      <xdr:rowOff>499527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380" y="129540"/>
          <a:ext cx="1031022" cy="10253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137160</xdr:rowOff>
    </xdr:from>
    <xdr:to>
      <xdr:col>1</xdr:col>
      <xdr:colOff>1107222</xdr:colOff>
      <xdr:row>2</xdr:row>
      <xdr:rowOff>507147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2900" y="137160"/>
          <a:ext cx="1031022" cy="10253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142875</xdr:rowOff>
    </xdr:from>
    <xdr:to>
      <xdr:col>1</xdr:col>
      <xdr:colOff>1104899</xdr:colOff>
      <xdr:row>2</xdr:row>
      <xdr:rowOff>640497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42875"/>
          <a:ext cx="1076325" cy="10234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114300</xdr:rowOff>
    </xdr:from>
    <xdr:to>
      <xdr:col>1</xdr:col>
      <xdr:colOff>1083945</xdr:colOff>
      <xdr:row>2</xdr:row>
      <xdr:rowOff>611922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14300"/>
          <a:ext cx="1076325" cy="10234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129540</xdr:rowOff>
    </xdr:from>
    <xdr:to>
      <xdr:col>1</xdr:col>
      <xdr:colOff>1083945</xdr:colOff>
      <xdr:row>2</xdr:row>
      <xdr:rowOff>627162</xdr:rowOff>
    </xdr:to>
    <xdr:pic>
      <xdr:nvPicPr>
        <xdr:cNvPr id="2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29540"/>
          <a:ext cx="1076325" cy="1023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opLeftCell="A3" workbookViewId="0">
      <selection activeCell="L7" sqref="L7"/>
    </sheetView>
  </sheetViews>
  <sheetFormatPr defaultColWidth="7.5" defaultRowHeight="14.4"/>
  <cols>
    <col min="1" max="1" width="3.5" style="2" customWidth="1"/>
    <col min="2" max="9" width="15.5" style="2" customWidth="1"/>
    <col min="10" max="10" width="14.19921875" style="2" customWidth="1"/>
    <col min="11" max="11" width="2.3984375" style="2" customWidth="1"/>
    <col min="12" max="12" width="13.19921875" style="2" customWidth="1"/>
    <col min="13" max="13" width="12.69921875" style="2" customWidth="1"/>
    <col min="14" max="16384" width="7.5" style="2"/>
  </cols>
  <sheetData>
    <row r="1" spans="1:18" ht="15.75" customHeight="1">
      <c r="A1" s="1"/>
      <c r="B1" s="1"/>
      <c r="C1" s="113"/>
      <c r="D1" s="114"/>
      <c r="E1" s="114"/>
      <c r="F1" s="114"/>
      <c r="G1" s="114"/>
      <c r="I1" s="3" t="s">
        <v>0</v>
      </c>
    </row>
    <row r="2" spans="1:18" ht="26.25" customHeight="1">
      <c r="A2" s="1"/>
      <c r="B2" s="1"/>
      <c r="C2" s="114"/>
      <c r="D2" s="114"/>
      <c r="E2" s="114"/>
      <c r="F2" s="114"/>
      <c r="G2" s="114"/>
      <c r="I2" s="4">
        <v>2021</v>
      </c>
    </row>
    <row r="3" spans="1:18" ht="57.75" customHeight="1" thickBot="1">
      <c r="A3"/>
      <c r="C3" s="114"/>
      <c r="D3" s="114"/>
      <c r="E3" s="114"/>
      <c r="F3" s="114"/>
      <c r="G3" s="114"/>
      <c r="I3" s="5"/>
    </row>
    <row r="4" spans="1:18" customFormat="1" ht="29.25" customHeight="1">
      <c r="B4" s="90"/>
      <c r="C4" s="91"/>
      <c r="D4" s="91"/>
      <c r="E4" s="91"/>
      <c r="F4" s="91"/>
      <c r="G4" s="91"/>
      <c r="H4" s="92"/>
      <c r="I4" s="115"/>
      <c r="J4" s="2"/>
      <c r="L4" s="2"/>
      <c r="M4" s="6"/>
      <c r="Q4" s="2"/>
      <c r="R4" s="2"/>
    </row>
    <row r="5" spans="1:18" customFormat="1" ht="15" customHeight="1">
      <c r="B5" s="93"/>
      <c r="C5" s="94"/>
      <c r="D5" s="94"/>
      <c r="E5" s="94"/>
      <c r="F5" s="94"/>
      <c r="G5" s="94"/>
      <c r="H5" s="95"/>
      <c r="I5" s="116"/>
      <c r="K5" s="2"/>
      <c r="L5" s="2"/>
      <c r="M5" s="2"/>
      <c r="Q5" s="7"/>
      <c r="R5" s="2"/>
    </row>
    <row r="6" spans="1:18" s="7" customFormat="1" ht="55.5" customHeight="1">
      <c r="A6"/>
      <c r="B6" s="96"/>
      <c r="C6" s="97"/>
      <c r="D6" s="97"/>
      <c r="E6" s="98"/>
      <c r="F6" s="98"/>
      <c r="G6" s="99"/>
      <c r="H6" s="100"/>
      <c r="I6" s="116"/>
      <c r="L6"/>
      <c r="M6"/>
    </row>
    <row r="7" spans="1:18" ht="15" customHeight="1">
      <c r="A7"/>
      <c r="B7" s="101"/>
      <c r="C7" s="94"/>
      <c r="D7" s="94"/>
      <c r="E7" s="94"/>
      <c r="F7" s="94"/>
      <c r="G7" s="94"/>
      <c r="H7" s="95"/>
      <c r="I7" s="116"/>
      <c r="L7"/>
      <c r="M7"/>
    </row>
    <row r="8" spans="1:18" ht="55.5" customHeight="1">
      <c r="A8"/>
      <c r="B8" s="100"/>
      <c r="C8" s="98"/>
      <c r="D8" s="98"/>
      <c r="E8" s="98"/>
      <c r="F8" s="98"/>
      <c r="G8" s="99"/>
      <c r="H8" s="102"/>
      <c r="I8" s="116"/>
      <c r="L8"/>
      <c r="M8"/>
    </row>
    <row r="9" spans="1:18" ht="15" customHeight="1">
      <c r="A9"/>
      <c r="B9" s="101"/>
      <c r="C9" s="94"/>
      <c r="D9" s="94"/>
      <c r="E9" s="94"/>
      <c r="F9" s="94"/>
      <c r="G9" s="94"/>
      <c r="H9" s="95"/>
      <c r="I9" s="116"/>
    </row>
    <row r="10" spans="1:18" ht="55.5" customHeight="1">
      <c r="A10"/>
      <c r="B10" s="96"/>
      <c r="C10" s="98"/>
      <c r="D10" s="98"/>
      <c r="E10" s="103"/>
      <c r="F10" s="103"/>
      <c r="G10" s="103"/>
      <c r="H10" s="103"/>
      <c r="I10" s="116"/>
    </row>
    <row r="11" spans="1:18" ht="15" customHeight="1">
      <c r="A11"/>
      <c r="B11" s="101"/>
      <c r="C11" s="94"/>
      <c r="D11" s="94"/>
      <c r="E11" s="94"/>
      <c r="F11" s="94"/>
      <c r="G11" s="94"/>
      <c r="H11" s="95"/>
      <c r="I11" s="116"/>
    </row>
    <row r="12" spans="1:18" ht="55.5" customHeight="1">
      <c r="A12"/>
      <c r="B12" s="96"/>
      <c r="C12" s="98"/>
      <c r="D12" s="98"/>
      <c r="E12" s="98"/>
      <c r="F12" s="98"/>
      <c r="G12" s="99"/>
      <c r="H12" s="102"/>
      <c r="I12" s="116"/>
    </row>
    <row r="13" spans="1:18" ht="15" customHeight="1">
      <c r="A13"/>
      <c r="B13" s="101"/>
      <c r="C13" s="94"/>
      <c r="D13" s="94"/>
      <c r="E13" s="94"/>
      <c r="F13" s="94"/>
      <c r="G13" s="94"/>
      <c r="H13" s="95"/>
      <c r="I13" s="116"/>
    </row>
    <row r="14" spans="1:18" ht="55.5" customHeight="1">
      <c r="A14"/>
      <c r="B14" s="96"/>
      <c r="C14" s="98"/>
      <c r="D14" s="98"/>
      <c r="E14" s="98"/>
      <c r="F14" s="98"/>
      <c r="G14" s="99"/>
      <c r="H14" s="102"/>
      <c r="I14" s="116"/>
    </row>
    <row r="15" spans="1:18" ht="15" customHeight="1">
      <c r="A15"/>
      <c r="B15" s="93" t="str">
        <f>IF(DAY(JanSun1)=1,IF(AND(YEAR(JanSun1+29)=CalendarYear,MONTH(JanSun1+29)=1),JanSun1+29,""),IF(AND(YEAR(JanSun1+36)=CalendarYear,MONTH(JanSun1+36)=1),JanSun1+36,""))</f>
        <v/>
      </c>
      <c r="C15" s="104" t="str">
        <f>IF(DAY(JanSun1)=1,IF(AND(YEAR(JanSun1+30)=CalendarYear,MONTH(JanSun1+30)=1),JanSun1+30,""),IF(AND(YEAR(JanSun1+37)=CalendarYear,MONTH(JanSun1+37)=1),JanSun1+37,""))</f>
        <v/>
      </c>
      <c r="D15" s="105"/>
      <c r="E15" s="106"/>
      <c r="F15" s="106"/>
      <c r="G15" s="106"/>
      <c r="H15" s="107"/>
      <c r="I15" s="116"/>
    </row>
    <row r="16" spans="1:18" ht="55.5" customHeight="1" thickBot="1">
      <c r="A16"/>
      <c r="B16" s="108"/>
      <c r="C16" s="109"/>
      <c r="D16" s="110"/>
      <c r="E16" s="111"/>
      <c r="F16" s="111"/>
      <c r="G16" s="111"/>
      <c r="H16" s="112"/>
      <c r="I16" s="117"/>
    </row>
    <row r="17" spans="3:5" ht="17.25" customHeight="1"/>
    <row r="19" spans="3:5" ht="21" customHeight="1">
      <c r="C19" s="16"/>
      <c r="D19" s="17"/>
      <c r="E19" s="18"/>
    </row>
    <row r="20" spans="3:5" ht="19.5" customHeight="1"/>
  </sheetData>
  <mergeCells count="2">
    <mergeCell ref="C1:G3"/>
    <mergeCell ref="I4:I16"/>
  </mergeCells>
  <printOptions horizontalCentered="1" verticalCentered="1"/>
  <pageMargins left="0.2" right="0.2" top="0.15" bottom="0.15" header="0" footer="0"/>
  <pageSetup orientation="landscape" r:id="rId1"/>
  <headerFooter scaleWithDoc="0"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topLeftCell="A3" workbookViewId="0">
      <selection activeCell="M5" sqref="M5"/>
    </sheetView>
  </sheetViews>
  <sheetFormatPr defaultRowHeight="15.6"/>
  <cols>
    <col min="1" max="1" width="3.5" customWidth="1"/>
    <col min="2" max="8" width="15.5" customWidth="1"/>
  </cols>
  <sheetData>
    <row r="1" spans="1:18" s="2" customFormat="1" ht="15.75" customHeight="1">
      <c r="A1" s="1"/>
      <c r="B1" s="1"/>
      <c r="C1" s="113" t="s">
        <v>27</v>
      </c>
      <c r="D1" s="114"/>
      <c r="E1" s="114"/>
      <c r="F1" s="114"/>
      <c r="G1" s="114"/>
      <c r="H1" s="122"/>
      <c r="I1" s="3"/>
    </row>
    <row r="2" spans="1:18" s="2" customFormat="1" ht="26.25" customHeight="1">
      <c r="A2" s="1"/>
      <c r="B2" s="1"/>
      <c r="C2" s="114"/>
      <c r="D2" s="114"/>
      <c r="E2" s="114"/>
      <c r="F2" s="114"/>
      <c r="G2" s="114"/>
      <c r="H2" s="122"/>
      <c r="I2" s="4"/>
    </row>
    <row r="3" spans="1:18" s="2" customFormat="1" ht="57.75" customHeight="1" thickBot="1">
      <c r="A3"/>
      <c r="C3" s="114"/>
      <c r="D3" s="114"/>
      <c r="E3" s="114"/>
      <c r="F3" s="114"/>
      <c r="G3" s="114"/>
      <c r="H3" s="123"/>
      <c r="I3" s="5"/>
    </row>
    <row r="4" spans="1:18" ht="29.2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  <c r="J4" s="2"/>
      <c r="L4" s="2"/>
      <c r="M4" s="6"/>
      <c r="Q4" s="2"/>
      <c r="R4" s="2"/>
    </row>
    <row r="5" spans="1:18" ht="15" customHeight="1">
      <c r="B5" s="48">
        <f>IF(DAY(MarSun1)=1,"",IF(AND(YEAR(MarSun1+1)=CalendarYear,MONTH(MarSun1+1)=3),MarSun1+1,""))</f>
        <v>44256</v>
      </c>
      <c r="C5" s="44">
        <f>IF(DAY(MarSun1)=1,"",IF(AND(YEAR(MarSun1+2)=CalendarYear,MONTH(MarSun1+2)=3),MarSun1+2,""))</f>
        <v>44257</v>
      </c>
      <c r="D5" s="44">
        <f>IF(DAY(MarSun1)=1,"",IF(AND(YEAR(MarSun1+3)=CalendarYear,MONTH(MarSun1+3)=3),MarSun1+3,""))</f>
        <v>44258</v>
      </c>
      <c r="E5" s="44">
        <f>IF(DAY(MarSun1)=1,"",IF(AND(YEAR(MarSun1+4)=CalendarYear,MONTH(MarSun1+4)=3),MarSun1+4,""))</f>
        <v>44259</v>
      </c>
      <c r="F5" s="27">
        <f>IF(DAY(MarSun1)=1,"",IF(AND(YEAR(MarSun1+5)=CalendarYear,MONTH(MarSun1+5)=3),MarSun1+5,""))</f>
        <v>44260</v>
      </c>
      <c r="G5" s="27">
        <f>IF(DAY(MarSun1)=1,"",IF(AND(YEAR(MarSun1+6)=CalendarYear,MONTH(MarSun1+6)=3),MarSun1+6,""))</f>
        <v>44261</v>
      </c>
      <c r="H5" s="28">
        <f>IF(DAY(MarSun1)=1,IF(AND(YEAR(MarSun1)=CalendarYear,MONTH(MarSun1)=3),MarSun1,""),IF(AND(YEAR(MarSun1+7)=CalendarYear,MONTH(MarSun1+7)=3),MarSun1+7,""))</f>
        <v>44262</v>
      </c>
      <c r="K5" s="2"/>
      <c r="L5" s="2"/>
      <c r="M5" s="2"/>
      <c r="Q5" s="7"/>
      <c r="R5" s="2"/>
    </row>
    <row r="6" spans="1:18" s="7" customFormat="1" ht="55.5" customHeight="1">
      <c r="A6"/>
      <c r="B6" s="29"/>
      <c r="C6" s="31"/>
      <c r="D6" s="31"/>
      <c r="E6" s="31"/>
      <c r="F6" s="31"/>
      <c r="G6" s="32"/>
      <c r="H6" s="63"/>
      <c r="I6"/>
      <c r="L6"/>
      <c r="M6"/>
    </row>
    <row r="7" spans="1:18" s="2" customFormat="1" ht="15" customHeight="1">
      <c r="A7"/>
      <c r="B7" s="21">
        <f>IF(DAY(MarSun1)=1,IF(AND(YEAR(MarSun1+1)=CalendarYear,MONTH(MarSun1+1)=3),MarSun1+1,""),IF(AND(YEAR(MarSun1+8)=CalendarYear,MONTH(MarSun1+8)=3),MarSun1+8,""))</f>
        <v>44263</v>
      </c>
      <c r="C7" s="22">
        <f>IF(DAY(MarSun1)=1,IF(AND(YEAR(MarSun1+2)=CalendarYear,MONTH(MarSun1+2)=3),MarSun1+2,""),IF(AND(YEAR(MarSun1+9)=CalendarYear,MONTH(MarSun1+9)=3),MarSun1+9,""))</f>
        <v>44264</v>
      </c>
      <c r="D7" s="22">
        <f>IF(DAY(MarSun1)=1,IF(AND(YEAR(MarSun1+3)=CalendarYear,MONTH(MarSun1+3)=3),MarSun1+3,""),IF(AND(YEAR(MarSun1+10)=CalendarYear,MONTH(MarSun1+10)=3),MarSun1+10,""))</f>
        <v>44265</v>
      </c>
      <c r="E7" s="22">
        <f>IF(DAY(MarSun1)=1,IF(AND(YEAR(MarSun1+4)=CalendarYear,MONTH(MarSun1+4)=3),MarSun1+4,""),IF(AND(YEAR(MarSun1+11)=CalendarYear,MONTH(MarSun1+11)=3),MarSun1+11,""))</f>
        <v>44266</v>
      </c>
      <c r="F7" s="22">
        <f>IF(DAY(MarSun1)=1,IF(AND(YEAR(MarSun1+5)=CalendarYear,MONTH(MarSun1+5)=3),MarSun1+5,""),IF(AND(YEAR(MarSun1+12)=CalendarYear,MONTH(MarSun1+12)=3),MarSun1+12,""))</f>
        <v>44267</v>
      </c>
      <c r="G7" s="22">
        <f>IF(DAY(MarSun1)=1,IF(AND(YEAR(MarSun1+6)=CalendarYear,MONTH(MarSun1+6)=3),MarSun1+6,""),IF(AND(YEAR(MarSun1+13)=CalendarYear,MONTH(MarSun1+13)=3),MarSun1+13,""))</f>
        <v>44268</v>
      </c>
      <c r="H7" s="23">
        <f>IF(DAY(MarSun1)=1,IF(AND(YEAR(MarSun1+7)=CalendarYear,MONTH(MarSun1+7)=3),MarSun1+7,""),IF(AND(YEAR(MarSun1+14)=CalendarYear,MONTH(MarSun1+14)=3),MarSun1+14,""))</f>
        <v>44269</v>
      </c>
      <c r="I7"/>
      <c r="L7"/>
      <c r="M7"/>
    </row>
    <row r="8" spans="1:18" s="2" customFormat="1" ht="55.5" customHeight="1">
      <c r="A8"/>
      <c r="B8" s="85"/>
      <c r="C8" s="86"/>
      <c r="D8" s="86"/>
      <c r="E8" s="86"/>
      <c r="F8" s="11"/>
      <c r="G8" s="59"/>
      <c r="H8" s="60"/>
      <c r="I8"/>
      <c r="L8"/>
      <c r="M8"/>
    </row>
    <row r="9" spans="1:18" s="2" customFormat="1" ht="15" customHeight="1">
      <c r="A9"/>
      <c r="B9" s="34">
        <f>IF(DAY(MarSun1)=1,IF(AND(YEAR(MarSun1+8)=CalendarYear,MONTH(MarSun1+8)=3),MarSun1+8,""),IF(AND(YEAR(MarSun1+15)=CalendarYear,MONTH(MarSun1+15)=3),MarSun1+15,""))</f>
        <v>44270</v>
      </c>
      <c r="C9" s="27">
        <f>IF(DAY(MarSun1)=1,IF(AND(YEAR(MarSun1+9)=CalendarYear,MONTH(MarSun1+9)=3),MarSun1+9,""),IF(AND(YEAR(MarSun1+16)=CalendarYear,MONTH(MarSun1+16)=3),MarSun1+16,""))</f>
        <v>44271</v>
      </c>
      <c r="D9" s="27">
        <f>IF(DAY(MarSun1)=1,IF(AND(YEAR(MarSun1+10)=CalendarYear,MONTH(MarSun1+10)=3),MarSun1+10,""),IF(AND(YEAR(MarSun1+17)=CalendarYear,MONTH(MarSun1+17)=3),MarSun1+17,""))</f>
        <v>44272</v>
      </c>
      <c r="E9" s="27">
        <f>IF(DAY(MarSun1)=1,IF(AND(YEAR(MarSun1+11)=CalendarYear,MONTH(MarSun1+11)=3),MarSun1+11,""),IF(AND(YEAR(MarSun1+18)=CalendarYear,MONTH(MarSun1+18)=3),MarSun1+18,""))</f>
        <v>44273</v>
      </c>
      <c r="F9" s="27">
        <f>IF(DAY(MarSun1)=1,IF(AND(YEAR(MarSun1+12)=CalendarYear,MONTH(MarSun1+12)=3),MarSun1+12,""),IF(AND(YEAR(MarSun1+19)=CalendarYear,MONTH(MarSun1+19)=3),MarSun1+19,""))</f>
        <v>44274</v>
      </c>
      <c r="G9" s="27">
        <f>IF(DAY(MarSun1)=1,IF(AND(YEAR(MarSun1+13)=CalendarYear,MONTH(MarSun1+13)=3),MarSun1+13,""),IF(AND(YEAR(MarSun1+20)=CalendarYear,MONTH(MarSun1+20)=3),MarSun1+20,""))</f>
        <v>44275</v>
      </c>
      <c r="H9" s="28">
        <f>IF(DAY(MarSun1)=1,IF(AND(YEAR(MarSun1+14)=CalendarYear,MONTH(MarSun1+14)=3),MarSun1+14,""),IF(AND(YEAR(MarSun1+21)=CalendarYear,MONTH(MarSun1+21)=3),MarSun1+21,""))</f>
        <v>44276</v>
      </c>
      <c r="I9"/>
    </row>
    <row r="10" spans="1:18" s="2" customFormat="1" ht="55.2" customHeight="1">
      <c r="A10"/>
      <c r="B10" s="41" t="s">
        <v>12</v>
      </c>
      <c r="C10" s="87"/>
      <c r="D10" s="87"/>
      <c r="E10" s="87"/>
      <c r="F10" s="31"/>
      <c r="G10" s="32"/>
      <c r="H10" s="63"/>
      <c r="I10"/>
    </row>
    <row r="11" spans="1:18" s="2" customFormat="1" ht="15" customHeight="1">
      <c r="A11"/>
      <c r="B11" s="21">
        <f>IF(DAY(MarSun1)=1,IF(AND(YEAR(MarSun1+15)=CalendarYear,MONTH(MarSun1+15)=3),MarSun1+15,""),IF(AND(YEAR(MarSun1+22)=CalendarYear,MONTH(MarSun1+22)=3),MarSun1+22,""))</f>
        <v>44277</v>
      </c>
      <c r="C11" s="22">
        <f>IF(DAY(MarSun1)=1,IF(AND(YEAR(MarSun1+16)=CalendarYear,MONTH(MarSun1+16)=3),MarSun1+16,""),IF(AND(YEAR(MarSun1+23)=CalendarYear,MONTH(MarSun1+23)=3),MarSun1+23,""))</f>
        <v>44278</v>
      </c>
      <c r="D11" s="22">
        <f>IF(DAY(MarSun1)=1,IF(AND(YEAR(MarSun1+17)=CalendarYear,MONTH(MarSun1+17)=3),MarSun1+17,""),IF(AND(YEAR(MarSun1+24)=CalendarYear,MONTH(MarSun1+24)=3),MarSun1+24,""))</f>
        <v>44279</v>
      </c>
      <c r="E11" s="22">
        <f>IF(DAY(MarSun1)=1,IF(AND(YEAR(MarSun1+18)=CalendarYear,MONTH(MarSun1+18)=3),MarSun1+18,""),IF(AND(YEAR(MarSun1+25)=CalendarYear,MONTH(MarSun1+25)=3),MarSun1+25,""))</f>
        <v>44280</v>
      </c>
      <c r="F11" s="22">
        <f>IF(DAY(MarSun1)=1,IF(AND(YEAR(MarSun1+19)=CalendarYear,MONTH(MarSun1+19)=3),MarSun1+19,""),IF(AND(YEAR(MarSun1+26)=CalendarYear,MONTH(MarSun1+26)=3),MarSun1+26,""))</f>
        <v>44281</v>
      </c>
      <c r="G11" s="22">
        <f>IF(DAY(MarSun1)=1,IF(AND(YEAR(MarSun1+20)=CalendarYear,MONTH(MarSun1+20)=3),MarSun1+20,""),IF(AND(YEAR(MarSun1+27)=CalendarYear,MONTH(MarSun1+27)=3),MarSun1+27,""))</f>
        <v>44282</v>
      </c>
      <c r="H11" s="23">
        <f>IF(DAY(MarSun1)=1,IF(AND(YEAR(MarSun1+21)=CalendarYear,MONTH(MarSun1+21)=3),MarSun1+21,""),IF(AND(YEAR(MarSun1+28)=CalendarYear,MONTH(MarSun1+28)=3),MarSun1+28,""))</f>
        <v>44283</v>
      </c>
      <c r="I11"/>
    </row>
    <row r="12" spans="1:18" s="2" customFormat="1" ht="55.2" customHeight="1">
      <c r="A12"/>
      <c r="B12" s="88"/>
      <c r="C12" s="52"/>
      <c r="D12" s="64"/>
      <c r="E12" s="82" t="s">
        <v>13</v>
      </c>
      <c r="F12" s="51"/>
      <c r="G12" s="53"/>
      <c r="H12" s="13"/>
      <c r="I12"/>
    </row>
    <row r="13" spans="1:18" s="2" customFormat="1" ht="15" customHeight="1">
      <c r="A13"/>
      <c r="B13" s="34">
        <v>23</v>
      </c>
      <c r="C13" s="27">
        <f>IF(DAY(MarSun1)=1,IF(AND(YEAR(MarSun1+23)=CalendarYear,MONTH(MarSun1+23)=3),MarSun1+23,""),IF(AND(YEAR(MarSun1+30)=CalendarYear,MONTH(MarSun1+30)=3),MarSun1+30,""))</f>
        <v>44285</v>
      </c>
      <c r="D13" s="27">
        <f>IF(DAY(MarSun1)=1,IF(AND(YEAR(MarSun1+24)=CalendarYear,MONTH(MarSun1+24)=3),MarSun1+24,""),IF(AND(YEAR(MarSun1+31)=CalendarYear,MONTH(MarSun1+31)=3),MarSun1+31,""))</f>
        <v>44286</v>
      </c>
      <c r="E13" s="27" t="str">
        <f>IF(DAY(MarSun1)=1,IF(AND(YEAR(MarSun1+25)=CalendarYear,MONTH(MarSun1+25)=3),MarSun1+25,""),IF(AND(YEAR(MarSun1+32)=CalendarYear,MONTH(MarSun1+32)=3),MarSun1+32,""))</f>
        <v/>
      </c>
      <c r="F13" s="27" t="str">
        <f>IF(DAY(MarSun1)=1,IF(AND(YEAR(MarSun1+26)=CalendarYear,MONTH(MarSun1+26)=3),MarSun1+26,""),IF(AND(YEAR(MarSun1+33)=CalendarYear,MONTH(MarSun1+33)=3),MarSun1+33,""))</f>
        <v/>
      </c>
      <c r="G13" s="27" t="str">
        <f>IF(DAY(MarSun1)=1,IF(AND(YEAR(MarSun1+27)=CalendarYear,MONTH(MarSun1+27)=3),MarSun1+27,""),IF(AND(YEAR(MarSun1+34)=CalendarYear,MONTH(MarSun1+34)=3),MarSun1+34,""))</f>
        <v/>
      </c>
      <c r="H13" s="28" t="str">
        <f>IF(DAY(MarSun1)=1,IF(AND(YEAR(MarSun1+28)=CalendarYear,MONTH(MarSun1+28)=3),MarSun1+28,""),IF(AND(YEAR(MarSun1+35)=CalendarYear,MONTH(MarSun1+35)=3),MarSun1+35,""))</f>
        <v/>
      </c>
      <c r="I13"/>
    </row>
    <row r="14" spans="1:18" s="2" customFormat="1" ht="55.5" customHeight="1">
      <c r="A14"/>
      <c r="B14" s="45"/>
      <c r="C14" s="31"/>
      <c r="D14" s="45"/>
      <c r="E14" s="52"/>
      <c r="F14" s="52"/>
      <c r="G14" s="52"/>
      <c r="H14" s="35"/>
      <c r="I14"/>
    </row>
    <row r="15" spans="1:18" s="2" customFormat="1" ht="15" customHeight="1">
      <c r="A15"/>
      <c r="B15" s="71" t="str">
        <f>IF(DAY(MarSun1)=1,IF(AND(YEAR(MarSun1+29)=CalendarYear,MONTH(MarSun1+29)=3),MarSun1+29,""),IF(AND(YEAR(MarSun1+36)=CalendarYear,MONTH(MarSun1+36)=3),MarSun1+36,""))</f>
        <v/>
      </c>
      <c r="C15" s="72" t="str">
        <f>IF(DAY(MarSun1)=1,IF(AND(YEAR(MarSun1+30)=CalendarYear,MONTH(MarSun1+30)=3),MarSun1+30,""),IF(AND(YEAR(MarSun1+37)=CalendarYear,MONTH(MarSun1+37)=3),MarSun1+37,""))</f>
        <v/>
      </c>
      <c r="D15" s="124" t="s">
        <v>2</v>
      </c>
      <c r="E15" s="124"/>
      <c r="F15" s="124"/>
      <c r="G15" s="124"/>
      <c r="H15" s="125"/>
      <c r="I15"/>
    </row>
    <row r="16" spans="1:18" s="2" customFormat="1" ht="55.5" customHeight="1" thickBot="1">
      <c r="A16"/>
      <c r="B16" s="52"/>
      <c r="C16" s="52"/>
      <c r="D16" s="120"/>
      <c r="E16" s="120"/>
      <c r="F16" s="120"/>
      <c r="G16" s="120"/>
      <c r="H16" s="121"/>
      <c r="I16"/>
    </row>
  </sheetData>
  <mergeCells count="4">
    <mergeCell ref="C1:G3"/>
    <mergeCell ref="D15:H15"/>
    <mergeCell ref="D16:H16"/>
    <mergeCell ref="H1:H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K10" sqref="K10"/>
    </sheetView>
  </sheetViews>
  <sheetFormatPr defaultRowHeight="15.6"/>
  <cols>
    <col min="1" max="1" width="3.5" customWidth="1"/>
    <col min="2" max="8" width="15.5" customWidth="1"/>
  </cols>
  <sheetData>
    <row r="1" spans="1:18" s="2" customFormat="1" ht="15.75" customHeight="1">
      <c r="A1" s="1"/>
      <c r="B1" s="126"/>
      <c r="C1" s="113" t="s">
        <v>28</v>
      </c>
      <c r="D1" s="114"/>
      <c r="E1" s="114"/>
      <c r="F1" s="114"/>
      <c r="G1" s="114"/>
      <c r="H1" s="122"/>
      <c r="I1"/>
      <c r="J1"/>
    </row>
    <row r="2" spans="1:18" s="2" customFormat="1" ht="26.25" customHeight="1">
      <c r="A2" s="1"/>
      <c r="B2" s="126"/>
      <c r="C2" s="114"/>
      <c r="D2" s="114"/>
      <c r="E2" s="114"/>
      <c r="F2" s="114"/>
      <c r="G2" s="114"/>
      <c r="H2" s="122"/>
      <c r="I2"/>
      <c r="J2"/>
    </row>
    <row r="3" spans="1:18" s="2" customFormat="1" ht="57.75" customHeight="1" thickBot="1">
      <c r="A3"/>
      <c r="B3" s="127" t="str">
        <f>UPPER(TEXT(DATE(CalendarYear,4,1),"mmmm yyyy"))</f>
        <v>MMMM YYYY</v>
      </c>
      <c r="C3" s="114"/>
      <c r="D3" s="114"/>
      <c r="E3" s="114"/>
      <c r="F3" s="114"/>
      <c r="G3" s="114"/>
      <c r="H3" s="123"/>
      <c r="I3"/>
      <c r="J3"/>
    </row>
    <row r="4" spans="1:18" ht="29.2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  <c r="L4" s="2"/>
      <c r="M4" s="6"/>
      <c r="Q4" s="2"/>
      <c r="R4" s="2"/>
    </row>
    <row r="5" spans="1:18" ht="15" customHeight="1">
      <c r="B5" s="34" t="str">
        <f>IF(DAY(AprSun1)=1,"",IF(AND(YEAR(AprSun1+1)=CalendarYear,MONTH(AprSun1+1)=4),AprSun1+1,""))</f>
        <v/>
      </c>
      <c r="C5" s="27" t="str">
        <f>IF(DAY(AprSun1)=1,"",IF(AND(YEAR(AprSun1+2)=CalendarYear,MONTH(AprSun1+2)=4),AprSun1+2,""))</f>
        <v/>
      </c>
      <c r="D5" s="27" t="str">
        <f>IF(DAY(AprSun1)=1,"",IF(AND(YEAR(AprSun1+3)=CalendarYear,MONTH(AprSun1+3)=4),AprSun1+3,""))</f>
        <v/>
      </c>
      <c r="E5" s="27">
        <f>IF(DAY(AprSun1)=1,"",IF(AND(YEAR(AprSun1+4)=CalendarYear,MONTH(AprSun1+4)=4),AprSun1+4,""))</f>
        <v>44287</v>
      </c>
      <c r="F5" s="27">
        <f>IF(DAY(AprSun1)=1,"",IF(AND(YEAR(AprSun1+5)=CalendarYear,MONTH(AprSun1+5)=4),AprSun1+5,""))</f>
        <v>44288</v>
      </c>
      <c r="G5" s="27">
        <f>IF(DAY(AprSun1)=1,"",IF(AND(YEAR(AprSun1+6)=CalendarYear,MONTH(AprSun1+6)=4),AprSun1+6,""))</f>
        <v>44289</v>
      </c>
      <c r="H5" s="28">
        <f>IF(DAY(AprSun1)=1,IF(AND(YEAR(AprSun1)=CalendarYear,MONTH(AprSun1)=4),AprSun1,""),IF(AND(YEAR(AprSun1+7)=CalendarYear,MONTH(AprSun1+7)=4),AprSun1+7,""))</f>
        <v>44290</v>
      </c>
      <c r="K5" s="2"/>
      <c r="L5" s="2"/>
      <c r="M5" s="2"/>
      <c r="Q5" s="7"/>
      <c r="R5" s="2"/>
    </row>
    <row r="6" spans="1:18" s="7" customFormat="1" ht="55.5" customHeight="1">
      <c r="A6"/>
      <c r="B6" s="29"/>
      <c r="C6" s="31"/>
      <c r="D6" s="61"/>
      <c r="E6" s="61"/>
      <c r="F6" s="69"/>
      <c r="G6" s="70"/>
      <c r="H6" s="70"/>
      <c r="I6"/>
      <c r="J6"/>
      <c r="L6"/>
      <c r="M6"/>
    </row>
    <row r="7" spans="1:18" s="2" customFormat="1" ht="15" customHeight="1">
      <c r="A7"/>
      <c r="B7" s="21">
        <f>IF(DAY(AprSun1)=1,IF(AND(YEAR(AprSun1+1)=CalendarYear,MONTH(AprSun1+1)=4),AprSun1+1,""),IF(AND(YEAR(AprSun1+8)=CalendarYear,MONTH(AprSun1+8)=4),AprSun1+8,""))</f>
        <v>44291</v>
      </c>
      <c r="C7" s="22">
        <f>IF(DAY(AprSun1)=1,IF(AND(YEAR(AprSun1+2)=CalendarYear,MONTH(AprSun1+2)=4),AprSun1+2,""),IF(AND(YEAR(AprSun1+9)=CalendarYear,MONTH(AprSun1+9)=4),AprSun1+9,""))</f>
        <v>44292</v>
      </c>
      <c r="D7" s="22">
        <f>IF(DAY(AprSun1)=1,IF(AND(YEAR(AprSun1+3)=CalendarYear,MONTH(AprSun1+3)=4),AprSun1+3,""),IF(AND(YEAR(AprSun1+10)=CalendarYear,MONTH(AprSun1+10)=4),AprSun1+10,""))</f>
        <v>44293</v>
      </c>
      <c r="E7" s="22">
        <f>IF(DAY(AprSun1)=1,IF(AND(YEAR(AprSun1+4)=CalendarYear,MONTH(AprSun1+4)=4),AprSun1+4,""),IF(AND(YEAR(AprSun1+11)=CalendarYear,MONTH(AprSun1+11)=4),AprSun1+11,""))</f>
        <v>44294</v>
      </c>
      <c r="F7" s="22">
        <f>IF(DAY(AprSun1)=1,IF(AND(YEAR(AprSun1+5)=CalendarYear,MONTH(AprSun1+5)=4),AprSun1+5,""),IF(AND(YEAR(AprSun1+12)=CalendarYear,MONTH(AprSun1+12)=4),AprSun1+12,""))</f>
        <v>44295</v>
      </c>
      <c r="G7" s="22">
        <f>IF(DAY(AprSun1)=1,IF(AND(YEAR(AprSun1+6)=CalendarYear,MONTH(AprSun1+6)=4),AprSun1+6,""),IF(AND(YEAR(AprSun1+13)=CalendarYear,MONTH(AprSun1+13)=4),AprSun1+13,""))</f>
        <v>44296</v>
      </c>
      <c r="H7" s="23">
        <f>IF(DAY(AprSun1)=1,IF(AND(YEAR(AprSun1+7)=CalendarYear,MONTH(AprSun1+7)=4),AprSun1+7,""),IF(AND(YEAR(AprSun1+14)=CalendarYear,MONTH(AprSun1+14)=4),AprSun1+14,""))</f>
        <v>44297</v>
      </c>
      <c r="I7"/>
      <c r="J7"/>
      <c r="L7"/>
      <c r="M7"/>
    </row>
    <row r="8" spans="1:18" s="2" customFormat="1" ht="55.5" customHeight="1">
      <c r="A8"/>
      <c r="B8" s="10"/>
      <c r="C8" s="89"/>
      <c r="D8" s="89"/>
      <c r="E8" s="11"/>
      <c r="F8" s="66"/>
      <c r="G8" s="67"/>
      <c r="H8" s="68"/>
      <c r="I8"/>
      <c r="J8"/>
      <c r="L8"/>
      <c r="M8"/>
    </row>
    <row r="9" spans="1:18" s="2" customFormat="1" ht="15" customHeight="1">
      <c r="A9"/>
      <c r="B9" s="34">
        <f>IF(DAY(AprSun1)=1,IF(AND(YEAR(AprSun1+8)=CalendarYear,MONTH(AprSun1+8)=4),AprSun1+8,""),IF(AND(YEAR(AprSun1+15)=CalendarYear,MONTH(AprSun1+15)=4),AprSun1+15,""))</f>
        <v>44298</v>
      </c>
      <c r="C9" s="27">
        <f>IF(DAY(AprSun1)=1,IF(AND(YEAR(AprSun1+9)=CalendarYear,MONTH(AprSun1+9)=4),AprSun1+9,""),IF(AND(YEAR(AprSun1+16)=CalendarYear,MONTH(AprSun1+16)=4),AprSun1+16,""))</f>
        <v>44299</v>
      </c>
      <c r="D9" s="27">
        <f>IF(DAY(AprSun1)=1,IF(AND(YEAR(AprSun1+10)=CalendarYear,MONTH(AprSun1+10)=4),AprSun1+10,""),IF(AND(YEAR(AprSun1+17)=CalendarYear,MONTH(AprSun1+17)=4),AprSun1+17,""))</f>
        <v>44300</v>
      </c>
      <c r="E9" s="27">
        <v>15</v>
      </c>
      <c r="F9" s="27">
        <f>IF(DAY(AprSun1)=1,IF(AND(YEAR(AprSun1+12)=CalendarYear,MONTH(AprSun1+12)=4),AprSun1+12,""),IF(AND(YEAR(AprSun1+19)=CalendarYear,MONTH(AprSun1+19)=4),AprSun1+19,""))</f>
        <v>44302</v>
      </c>
      <c r="G9" s="27">
        <f>IF(DAY(AprSun1)=1,IF(AND(YEAR(AprSun1+13)=CalendarYear,MONTH(AprSun1+13)=4),AprSun1+13,""),IF(AND(YEAR(AprSun1+20)=CalendarYear,MONTH(AprSun1+20)=4),AprSun1+20,""))</f>
        <v>44303</v>
      </c>
      <c r="H9" s="28">
        <f>IF(DAY(AprSun1)=1,IF(AND(YEAR(AprSun1+14)=CalendarYear,MONTH(AprSun1+14)=4),AprSun1+14,""),IF(AND(YEAR(AprSun1+21)=CalendarYear,MONTH(AprSun1+21)=4),AprSun1+21,""))</f>
        <v>44304</v>
      </c>
      <c r="I9"/>
      <c r="J9"/>
    </row>
    <row r="10" spans="1:18" s="2" customFormat="1" ht="55.5" customHeight="1">
      <c r="A10"/>
      <c r="B10" s="29"/>
      <c r="C10" s="31"/>
      <c r="D10" s="31"/>
      <c r="E10" s="31"/>
      <c r="F10" s="31"/>
      <c r="G10" s="46"/>
      <c r="H10" s="24"/>
      <c r="I10"/>
      <c r="J10"/>
    </row>
    <row r="11" spans="1:18" s="2" customFormat="1" ht="15" customHeight="1">
      <c r="A11"/>
      <c r="B11" s="21">
        <f>IF(DAY(AprSun1)=1,IF(AND(YEAR(AprSun1+15)=CalendarYear,MONTH(AprSun1+15)=4),AprSun1+15,""),IF(AND(YEAR(AprSun1+22)=CalendarYear,MONTH(AprSun1+22)=4),AprSun1+22,""))</f>
        <v>44305</v>
      </c>
      <c r="C11" s="22">
        <f>IF(DAY(AprSun1)=1,IF(AND(YEAR(AprSun1+16)=CalendarYear,MONTH(AprSun1+16)=4),AprSun1+16,""),IF(AND(YEAR(AprSun1+23)=CalendarYear,MONTH(AprSun1+23)=4),AprSun1+23,""))</f>
        <v>44306</v>
      </c>
      <c r="D11" s="22">
        <f>IF(DAY(AprSun1)=1,IF(AND(YEAR(AprSun1+17)=CalendarYear,MONTH(AprSun1+17)=4),AprSun1+17,""),IF(AND(YEAR(AprSun1+24)=CalendarYear,MONTH(AprSun1+24)=4),AprSun1+24,""))</f>
        <v>44307</v>
      </c>
      <c r="E11" s="22">
        <f>IF(DAY(AprSun1)=1,IF(AND(YEAR(AprSun1+18)=CalendarYear,MONTH(AprSun1+18)=4),AprSun1+18,""),IF(AND(YEAR(AprSun1+25)=CalendarYear,MONTH(AprSun1+25)=4),AprSun1+25,""))</f>
        <v>44308</v>
      </c>
      <c r="F11" s="22">
        <f>IF(DAY(AprSun1)=1,IF(AND(YEAR(AprSun1+19)=CalendarYear,MONTH(AprSun1+19)=4),AprSun1+19,""),IF(AND(YEAR(AprSun1+26)=CalendarYear,MONTH(AprSun1+26)=4),AprSun1+26,""))</f>
        <v>44309</v>
      </c>
      <c r="G11" s="22">
        <f>IF(DAY(AprSun1)=1,IF(AND(YEAR(AprSun1+20)=CalendarYear,MONTH(AprSun1+20)=4),AprSun1+20,""),IF(AND(YEAR(AprSun1+27)=CalendarYear,MONTH(AprSun1+27)=4),AprSun1+27,""))</f>
        <v>44310</v>
      </c>
      <c r="H11" s="23">
        <f>IF(DAY(AprSun1)=1,IF(AND(YEAR(AprSun1+21)=CalendarYear,MONTH(AprSun1+21)=4),AprSun1+21,""),IF(AND(YEAR(AprSun1+28)=CalendarYear,MONTH(AprSun1+28)=4),AprSun1+28,""))</f>
        <v>44311</v>
      </c>
      <c r="I11"/>
      <c r="J11"/>
    </row>
    <row r="12" spans="1:18" s="2" customFormat="1" ht="55.5" customHeight="1">
      <c r="A12"/>
      <c r="B12" s="10"/>
      <c r="C12" s="62"/>
      <c r="D12" s="62"/>
      <c r="E12" s="62"/>
      <c r="F12" s="62"/>
      <c r="G12" s="67"/>
      <c r="H12" s="68"/>
      <c r="I12"/>
      <c r="J12"/>
    </row>
    <row r="13" spans="1:18" s="2" customFormat="1" ht="15" customHeight="1">
      <c r="A13"/>
      <c r="B13" s="34">
        <f>IF(DAY(AprSun1)=1,IF(AND(YEAR(AprSun1+22)=CalendarYear,MONTH(AprSun1+22)=4),AprSun1+22,""),IF(AND(YEAR(AprSun1+29)=CalendarYear,MONTH(AprSun1+29)=4),AprSun1+29,""))</f>
        <v>44312</v>
      </c>
      <c r="C13" s="27">
        <f>IF(DAY(AprSun1)=1,IF(AND(YEAR(AprSun1+23)=CalendarYear,MONTH(AprSun1+23)=4),AprSun1+23,""),IF(AND(YEAR(AprSun1+30)=CalendarYear,MONTH(AprSun1+30)=4),AprSun1+30,""))</f>
        <v>44313</v>
      </c>
      <c r="D13" s="44">
        <f>IF(DAY(AprSun1)=1,IF(AND(YEAR(AprSun1+24)=CalendarYear,MONTH(AprSun1+24)=4),AprSun1+24,""),IF(AND(YEAR(AprSun1+31)=CalendarYear,MONTH(AprSun1+31)=4),AprSun1+31,""))</f>
        <v>44314</v>
      </c>
      <c r="E13" s="44">
        <f>IF(DAY(AprSun1)=1,IF(AND(YEAR(AprSun1+25)=CalendarYear,MONTH(AprSun1+25)=4),AprSun1+25,""),IF(AND(YEAR(AprSun1+32)=CalendarYear,MONTH(AprSun1+32)=4),AprSun1+32,""))</f>
        <v>44315</v>
      </c>
      <c r="F13" s="44">
        <f>IF(DAY(AprSun1)=1,IF(AND(YEAR(AprSun1+26)=CalendarYear,MONTH(AprSun1+26)=4),AprSun1+26,""),IF(AND(YEAR(AprSun1+33)=CalendarYear,MONTH(AprSun1+33)=4),AprSun1+33,""))</f>
        <v>44316</v>
      </c>
      <c r="G13" s="39" t="str">
        <f>IF(DAY(AprSun1)=1,IF(AND(YEAR(AprSun1+27)=CalendarYear,MONTH(AprSun1+27)=4),AprSun1+27,""),IF(AND(YEAR(AprSun1+34)=CalendarYear,MONTH(AprSun1+34)=4),AprSun1+34,""))</f>
        <v/>
      </c>
      <c r="H13" s="40" t="str">
        <f>IF(DAY(AprSun1)=1,IF(AND(YEAR(AprSun1+28)=CalendarYear,MONTH(AprSun1+28)=4),AprSun1+28,""),IF(AND(YEAR(AprSun1+35)=CalendarYear,MONTH(AprSun1+35)=4),AprSun1+35,""))</f>
        <v/>
      </c>
      <c r="I13"/>
      <c r="J13"/>
    </row>
    <row r="14" spans="1:18" s="2" customFormat="1" ht="55.5" customHeight="1">
      <c r="A14"/>
      <c r="B14" s="58"/>
      <c r="C14" s="58"/>
      <c r="D14" s="58"/>
      <c r="E14" s="58"/>
      <c r="F14" s="31"/>
      <c r="G14" s="32"/>
      <c r="H14" s="35"/>
      <c r="I14"/>
      <c r="J14"/>
    </row>
    <row r="15" spans="1:18" s="2" customFormat="1" ht="15" customHeight="1">
      <c r="A15"/>
      <c r="B15" s="8" t="str">
        <f>IF(DAY(AprSun1)=1,IF(AND(YEAR(AprSun1+29)=CalendarYear,MONTH(AprSun1+29)=4),AprSun1+29,""),IF(AND(YEAR(AprSun1+36)=CalendarYear,MONTH(AprSun1+36)=4),AprSun1+36,""))</f>
        <v/>
      </c>
      <c r="C15" s="9" t="str">
        <f>IF(DAY(AprSun1)=1,IF(AND(YEAR(AprSun1+30)=CalendarYear,MONTH(AprSun1+30)=4),AprSun1+30,""),IF(AND(YEAR(AprSun1+37)=CalendarYear,MONTH(AprSun1+37)=4),AprSun1+37,""))</f>
        <v/>
      </c>
      <c r="D15" s="124" t="s">
        <v>2</v>
      </c>
      <c r="E15" s="124"/>
      <c r="F15" s="124"/>
      <c r="G15" s="124"/>
      <c r="H15" s="125"/>
      <c r="I15"/>
      <c r="J15"/>
    </row>
    <row r="16" spans="1:18" s="2" customFormat="1" ht="55.5" customHeight="1" thickBot="1">
      <c r="A16"/>
      <c r="B16" s="14"/>
      <c r="C16" s="15"/>
      <c r="D16" s="120"/>
      <c r="E16" s="120"/>
      <c r="F16" s="120"/>
      <c r="G16" s="120"/>
      <c r="H16" s="121"/>
      <c r="I16"/>
      <c r="J16"/>
    </row>
  </sheetData>
  <mergeCells count="5">
    <mergeCell ref="B1:B3"/>
    <mergeCell ref="C1:G3"/>
    <mergeCell ref="D15:H15"/>
    <mergeCell ref="D16:H16"/>
    <mergeCell ref="H1:H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"/>
  <sheetViews>
    <sheetView topLeftCell="A4" workbookViewId="0">
      <selection activeCell="M8" sqref="M8"/>
    </sheetView>
  </sheetViews>
  <sheetFormatPr defaultRowHeight="15.6"/>
  <cols>
    <col min="1" max="1" width="3.5" customWidth="1"/>
    <col min="2" max="8" width="15.5" customWidth="1"/>
  </cols>
  <sheetData>
    <row r="1" spans="1:18" s="2" customFormat="1" ht="15.75" customHeight="1">
      <c r="A1" s="1"/>
      <c r="C1" s="113" t="s">
        <v>29</v>
      </c>
      <c r="D1" s="114"/>
      <c r="E1" s="114"/>
      <c r="F1" s="114"/>
      <c r="G1" s="114"/>
      <c r="H1" s="122"/>
      <c r="I1"/>
      <c r="J1"/>
    </row>
    <row r="2" spans="1:18" s="2" customFormat="1" ht="26.25" customHeight="1">
      <c r="A2" s="1"/>
      <c r="B2" s="19"/>
      <c r="C2" s="114"/>
      <c r="D2" s="114"/>
      <c r="E2" s="114"/>
      <c r="F2" s="114"/>
      <c r="G2" s="114"/>
      <c r="H2" s="122"/>
      <c r="I2"/>
      <c r="J2"/>
    </row>
    <row r="3" spans="1:18" s="2" customFormat="1" ht="57.75" customHeight="1" thickBot="1">
      <c r="A3"/>
      <c r="B3" s="20"/>
      <c r="C3" s="114"/>
      <c r="D3" s="114"/>
      <c r="E3" s="114"/>
      <c r="F3" s="114"/>
      <c r="G3" s="114"/>
      <c r="H3" s="123"/>
      <c r="I3"/>
      <c r="J3"/>
    </row>
    <row r="4" spans="1:18" ht="29.2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  <c r="L4" s="2"/>
      <c r="M4" s="6"/>
      <c r="Q4" s="2"/>
      <c r="R4" s="2"/>
    </row>
    <row r="5" spans="1:18" ht="15" customHeight="1">
      <c r="B5" s="26" t="str">
        <f>IF(DAY(MaySun1)=1,"",IF(AND(YEAR(MaySun1+1)=CalendarYear,MONTH(MaySun1+1)=5),MaySun1+1,""))</f>
        <v/>
      </c>
      <c r="C5" s="39" t="str">
        <f>IF(DAY(MaySun1)=1,"",IF(AND(YEAR(MaySun1+2)=CalendarYear,MONTH(MaySun1+2)=5),MaySun1+2,""))</f>
        <v/>
      </c>
      <c r="D5" s="27" t="str">
        <f>IF(DAY(MaySun1)=1,"",IF(AND(YEAR(MaySun1+3)=CalendarYear,MONTH(MaySun1+3)=5),MaySun1+3,""))</f>
        <v/>
      </c>
      <c r="E5" s="27" t="str">
        <f>IF(DAY(MaySun1)=1,"",IF(AND(YEAR(MaySun1+4)=CalendarYear,MONTH(MaySun1+4)=5),MaySun1+4,""))</f>
        <v/>
      </c>
      <c r="F5" s="27" t="str">
        <f>IF(DAY(MaySun1)=1,"",IF(AND(YEAR(MaySun1+5)=CalendarYear,MONTH(MaySun1+5)=5),MaySun1+5,""))</f>
        <v/>
      </c>
      <c r="G5" s="27">
        <f>IF(DAY(MaySun1)=1,"",IF(AND(YEAR(MaySun1+6)=CalendarYear,MONTH(MaySun1+6)=5),MaySun1+6,""))</f>
        <v>44317</v>
      </c>
      <c r="H5" s="28">
        <f>IF(DAY(MaySun1)=1,IF(AND(YEAR(MaySun1)=CalendarYear,MONTH(MaySun1)=5),MaySun1,""),IF(AND(YEAR(MaySun1+7)=CalendarYear,MONTH(MaySun1+7)=5),MaySun1+7,""))</f>
        <v>44318</v>
      </c>
      <c r="K5" s="2"/>
      <c r="L5" s="2"/>
      <c r="M5" s="2"/>
      <c r="Q5" s="7"/>
      <c r="R5" s="2"/>
    </row>
    <row r="6" spans="1:18" s="7" customFormat="1" ht="55.5" customHeight="1">
      <c r="A6"/>
      <c r="B6" s="29"/>
      <c r="C6" s="31"/>
      <c r="D6" s="31"/>
      <c r="E6" s="31"/>
      <c r="F6" s="73"/>
      <c r="G6" s="46" t="s">
        <v>16</v>
      </c>
      <c r="H6" s="33" t="s">
        <v>14</v>
      </c>
      <c r="I6"/>
      <c r="J6"/>
      <c r="L6"/>
      <c r="M6"/>
    </row>
    <row r="7" spans="1:18" s="2" customFormat="1" ht="15" customHeight="1">
      <c r="A7"/>
      <c r="B7" s="21">
        <f>IF(DAY(MaySun1)=1,IF(AND(YEAR(MaySun1+1)=CalendarYear,MONTH(MaySun1+1)=5),MaySun1+1,""),IF(AND(YEAR(MaySun1+8)=CalendarYear,MONTH(MaySun1+8)=5),MaySun1+8,""))</f>
        <v>44319</v>
      </c>
      <c r="C7" s="22">
        <f>IF(DAY(MaySun1)=1,IF(AND(YEAR(MaySun1+2)=CalendarYear,MONTH(MaySun1+2)=5),MaySun1+2,""),IF(AND(YEAR(MaySun1+9)=CalendarYear,MONTH(MaySun1+9)=5),MaySun1+9,""))</f>
        <v>44320</v>
      </c>
      <c r="D7" s="22">
        <f>IF(DAY(MaySun1)=1,IF(AND(YEAR(MaySun1+3)=CalendarYear,MONTH(MaySun1+3)=5),MaySun1+3,""),IF(AND(YEAR(MaySun1+10)=CalendarYear,MONTH(MaySun1+10)=5),MaySun1+10,""))</f>
        <v>44321</v>
      </c>
      <c r="E7" s="22">
        <f>IF(DAY(MaySun1)=1,IF(AND(YEAR(MaySun1+4)=CalendarYear,MONTH(MaySun1+4)=5),MaySun1+4,""),IF(AND(YEAR(MaySun1+11)=CalendarYear,MONTH(MaySun1+11)=5),MaySun1+11,""))</f>
        <v>44322</v>
      </c>
      <c r="F7" s="22">
        <f>IF(DAY(MaySun1)=1,IF(AND(YEAR(MaySun1+5)=CalendarYear,MONTH(MaySun1+5)=5),MaySun1+5,""),IF(AND(YEAR(MaySun1+12)=CalendarYear,MONTH(MaySun1+12)=5),MaySun1+12,""))</f>
        <v>44323</v>
      </c>
      <c r="G7" s="22">
        <f>IF(DAY(MaySun1)=1,IF(AND(YEAR(MaySun1+6)=CalendarYear,MONTH(MaySun1+6)=5),MaySun1+6,""),IF(AND(YEAR(MaySun1+13)=CalendarYear,MONTH(MaySun1+13)=5),MaySun1+13,""))</f>
        <v>44324</v>
      </c>
      <c r="H7" s="23">
        <f>IF(DAY(MaySun1)=1,IF(AND(YEAR(MaySun1+7)=CalendarYear,MONTH(MaySun1+7)=5),MaySun1+7,""),IF(AND(YEAR(MaySun1+14)=CalendarYear,MONTH(MaySun1+14)=5),MaySun1+14,""))</f>
        <v>44325</v>
      </c>
      <c r="I7"/>
      <c r="J7"/>
      <c r="L7"/>
      <c r="M7"/>
    </row>
    <row r="8" spans="1:18" s="2" customFormat="1" ht="55.5" customHeight="1">
      <c r="A8"/>
      <c r="B8" s="58"/>
      <c r="C8" s="58"/>
      <c r="D8" s="58"/>
      <c r="E8" s="58"/>
      <c r="F8" s="12"/>
      <c r="G8" s="12"/>
      <c r="H8" s="12"/>
      <c r="I8"/>
      <c r="J8"/>
      <c r="L8"/>
      <c r="M8"/>
    </row>
    <row r="9" spans="1:18" s="2" customFormat="1" ht="15" customHeight="1">
      <c r="A9"/>
      <c r="B9" s="34">
        <f>IF(DAY(MaySun1)=1,IF(AND(YEAR(MaySun1+8)=CalendarYear,MONTH(MaySun1+8)=5),MaySun1+8,""),IF(AND(YEAR(MaySun1+15)=CalendarYear,MONTH(MaySun1+15)=5),MaySun1+15,""))</f>
        <v>44326</v>
      </c>
      <c r="C9" s="27">
        <f>IF(DAY(MaySun1)=1,IF(AND(YEAR(MaySun1+9)=CalendarYear,MONTH(MaySun1+9)=5),MaySun1+9,""),IF(AND(YEAR(MaySun1+16)=CalendarYear,MONTH(MaySun1+16)=5),MaySun1+16,""))</f>
        <v>44327</v>
      </c>
      <c r="D9" s="27">
        <f>IF(DAY(MaySun1)=1,IF(AND(YEAR(MaySun1+10)=CalendarYear,MONTH(MaySun1+10)=5),MaySun1+10,""),IF(AND(YEAR(MaySun1+17)=CalendarYear,MONTH(MaySun1+17)=5),MaySun1+17,""))</f>
        <v>44328</v>
      </c>
      <c r="E9" s="27">
        <f>IF(DAY(MaySun1)=1,IF(AND(YEAR(MaySun1+11)=CalendarYear,MONTH(MaySun1+11)=5),MaySun1+11,""),IF(AND(YEAR(MaySun1+18)=CalendarYear,MONTH(MaySun1+18)=5),MaySun1+18,""))</f>
        <v>44329</v>
      </c>
      <c r="F9" s="27">
        <f>IF(DAY(MaySun1)=1,IF(AND(YEAR(MaySun1+12)=CalendarYear,MONTH(MaySun1+12)=5),MaySun1+12,""),IF(AND(YEAR(MaySun1+19)=CalendarYear,MONTH(MaySun1+19)=5),MaySun1+19,""))</f>
        <v>44330</v>
      </c>
      <c r="G9" s="27">
        <f>IF(DAY(MaySun1)=1,IF(AND(YEAR(MaySun1+13)=CalendarYear,MONTH(MaySun1+13)=5),MaySun1+13,""),IF(AND(YEAR(MaySun1+20)=CalendarYear,MONTH(MaySun1+20)=5),MaySun1+20,""))</f>
        <v>44331</v>
      </c>
      <c r="H9" s="28">
        <f>IF(DAY(MaySun1)=1,IF(AND(YEAR(MaySun1+14)=CalendarYear,MONTH(MaySun1+14)=5),MaySun1+14,""),IF(AND(YEAR(MaySun1+21)=CalendarYear,MONTH(MaySun1+21)=5),MaySun1+21,""))</f>
        <v>44332</v>
      </c>
      <c r="I9"/>
      <c r="J9"/>
    </row>
    <row r="10" spans="1:18" s="2" customFormat="1" ht="55.5" customHeight="1">
      <c r="A10"/>
      <c r="B10" s="32"/>
      <c r="C10" s="31"/>
      <c r="D10" s="31"/>
      <c r="E10" s="31"/>
      <c r="F10" s="42"/>
      <c r="G10" s="42"/>
      <c r="H10" s="65"/>
      <c r="I10"/>
      <c r="J10"/>
    </row>
    <row r="11" spans="1:18" s="2" customFormat="1" ht="15" customHeight="1">
      <c r="A11"/>
      <c r="B11" s="21">
        <f>IF(DAY(MaySun1)=1,IF(AND(YEAR(MaySun1+15)=CalendarYear,MONTH(MaySun1+15)=5),MaySun1+15,""),IF(AND(YEAR(MaySun1+22)=CalendarYear,MONTH(MaySun1+22)=5),MaySun1+22,""))</f>
        <v>44333</v>
      </c>
      <c r="C11" s="22">
        <f>IF(DAY(MaySun1)=1,IF(AND(YEAR(MaySun1+16)=CalendarYear,MONTH(MaySun1+16)=5),MaySun1+16,""),IF(AND(YEAR(MaySun1+23)=CalendarYear,MONTH(MaySun1+23)=5),MaySun1+23,""))</f>
        <v>44334</v>
      </c>
      <c r="D11" s="22">
        <f>IF(DAY(MaySun1)=1,IF(AND(YEAR(MaySun1+17)=CalendarYear,MONTH(MaySun1+17)=5),MaySun1+17,""),IF(AND(YEAR(MaySun1+24)=CalendarYear,MONTH(MaySun1+24)=5),MaySun1+24,""))</f>
        <v>44335</v>
      </c>
      <c r="E11" s="22">
        <f>IF(DAY(MaySun1)=1,IF(AND(YEAR(MaySun1+18)=CalendarYear,MONTH(MaySun1+18)=5),MaySun1+18,""),IF(AND(YEAR(MaySun1+25)=CalendarYear,MONTH(MaySun1+25)=5),MaySun1+25,""))</f>
        <v>44336</v>
      </c>
      <c r="F11" s="22">
        <f>IF(DAY(MaySun1)=1,IF(AND(YEAR(MaySun1+19)=CalendarYear,MONTH(MaySun1+19)=5),MaySun1+19,""),IF(AND(YEAR(MaySun1+26)=CalendarYear,MONTH(MaySun1+26)=5),MaySun1+26,""))</f>
        <v>44337</v>
      </c>
      <c r="G11" s="22">
        <f>IF(DAY(MaySun1)=1,IF(AND(YEAR(MaySun1+20)=CalendarYear,MONTH(MaySun1+20)=5),MaySun1+20,""),IF(AND(YEAR(MaySun1+27)=CalendarYear,MONTH(MaySun1+27)=5),MaySun1+27,""))</f>
        <v>44338</v>
      </c>
      <c r="H11" s="23">
        <f>IF(DAY(MaySun1)=1,IF(AND(YEAR(MaySun1+21)=CalendarYear,MONTH(MaySun1+21)=5),MaySun1+21,""),IF(AND(YEAR(MaySun1+28)=CalendarYear,MONTH(MaySun1+28)=5),MaySun1+28,""))</f>
        <v>44339</v>
      </c>
      <c r="I11"/>
      <c r="J11"/>
    </row>
    <row r="12" spans="1:18" s="2" customFormat="1" ht="55.5" customHeight="1">
      <c r="A12"/>
      <c r="B12" s="10"/>
      <c r="C12" s="11"/>
      <c r="D12" s="11"/>
      <c r="E12" s="11"/>
      <c r="F12" s="11"/>
      <c r="G12" s="12"/>
      <c r="H12" s="13"/>
      <c r="I12"/>
      <c r="J12"/>
    </row>
    <row r="13" spans="1:18" s="2" customFormat="1" ht="15" customHeight="1">
      <c r="A13"/>
      <c r="B13" s="34">
        <f>IF(DAY(MaySun1)=1,IF(AND(YEAR(MaySun1+22)=CalendarYear,MONTH(MaySun1+22)=5),MaySun1+22,""),IF(AND(YEAR(MaySun1+29)=CalendarYear,MONTH(MaySun1+29)=5),MaySun1+29,""))</f>
        <v>44340</v>
      </c>
      <c r="C13" s="27">
        <f>IF(DAY(MaySun1)=1,IF(AND(YEAR(MaySun1+23)=CalendarYear,MONTH(MaySun1+23)=5),MaySun1+23,""),IF(AND(YEAR(MaySun1+30)=CalendarYear,MONTH(MaySun1+30)=5),MaySun1+30,""))</f>
        <v>44341</v>
      </c>
      <c r="D13" s="27">
        <f>IF(DAY(MaySun1)=1,IF(AND(YEAR(MaySun1+24)=CalendarYear,MONTH(MaySun1+24)=5),MaySun1+24,""),IF(AND(YEAR(MaySun1+31)=CalendarYear,MONTH(MaySun1+31)=5),MaySun1+31,""))</f>
        <v>44342</v>
      </c>
      <c r="E13" s="27">
        <f>IF(DAY(MaySun1)=1,IF(AND(YEAR(MaySun1+25)=CalendarYear,MONTH(MaySun1+25)=5),MaySun1+25,""),IF(AND(YEAR(MaySun1+32)=CalendarYear,MONTH(MaySun1+32)=5),MaySun1+32,""))</f>
        <v>44343</v>
      </c>
      <c r="F13" s="27">
        <f>IF(DAY(MaySun1)=1,IF(AND(YEAR(MaySun1+26)=CalendarYear,MONTH(MaySun1+26)=5),MaySun1+26,""),IF(AND(YEAR(MaySun1+33)=CalendarYear,MONTH(MaySun1+33)=5),MaySun1+33,""))</f>
        <v>44344</v>
      </c>
      <c r="G13" s="44">
        <f>IF(DAY(MaySun1)=1,IF(AND(YEAR(MaySun1+27)=CalendarYear,MONTH(MaySun1+27)=5),MaySun1+27,""),IF(AND(YEAR(MaySun1+34)=CalendarYear,MONTH(MaySun1+34)=5),MaySun1+34,""))</f>
        <v>44345</v>
      </c>
      <c r="H13" s="47">
        <f>IF(DAY(MaySun1)=1,IF(AND(YEAR(MaySun1+28)=CalendarYear,MONTH(MaySun1+28)=5),MaySun1+28,""),IF(AND(YEAR(MaySun1+35)=CalendarYear,MONTH(MaySun1+35)=5),MaySun1+35,""))</f>
        <v>44346</v>
      </c>
      <c r="I13"/>
      <c r="J13"/>
    </row>
    <row r="14" spans="1:18" s="2" customFormat="1" ht="55.5" customHeight="1">
      <c r="A14"/>
      <c r="B14" s="29"/>
      <c r="C14" s="31"/>
      <c r="D14" s="31"/>
      <c r="E14" s="31"/>
      <c r="F14" s="31"/>
      <c r="G14" s="32"/>
      <c r="H14" s="35"/>
      <c r="I14"/>
      <c r="J14"/>
    </row>
    <row r="15" spans="1:18" s="2" customFormat="1" ht="15" customHeight="1">
      <c r="A15"/>
      <c r="B15" s="8">
        <f>IF(DAY(MaySun1)=1,IF(AND(YEAR(MaySun1+29)=CalendarYear,MONTH(MaySun1+29)=5),MaySun1+29,""),IF(AND(YEAR(MaySun1+36)=CalendarYear,MONTH(MaySun1+36)=5),MaySun1+36,""))</f>
        <v>44347</v>
      </c>
      <c r="C15" s="9" t="str">
        <f>IF(DAY(MaySun1)=1,IF(AND(YEAR(MaySun1+30)=CalendarYear,MONTH(MaySun1+30)=5),MaySun1+30,""),IF(AND(YEAR(MaySun1+37)=CalendarYear,MONTH(MaySun1+37)=5),MaySun1+37,""))</f>
        <v/>
      </c>
      <c r="D15" s="124" t="s">
        <v>2</v>
      </c>
      <c r="E15" s="124"/>
      <c r="F15" s="124"/>
      <c r="G15" s="124"/>
      <c r="H15" s="125"/>
      <c r="I15"/>
      <c r="J15"/>
    </row>
    <row r="16" spans="1:18" s="2" customFormat="1" ht="55.5" customHeight="1" thickBot="1">
      <c r="A16"/>
      <c r="B16" s="14"/>
      <c r="C16" s="15"/>
      <c r="D16" s="120"/>
      <c r="E16" s="120"/>
      <c r="F16" s="120"/>
      <c r="G16" s="120"/>
      <c r="H16" s="121"/>
      <c r="I16"/>
      <c r="J16"/>
    </row>
  </sheetData>
  <mergeCells count="4">
    <mergeCell ref="C1:G3"/>
    <mergeCell ref="D15:H15"/>
    <mergeCell ref="D16:H16"/>
    <mergeCell ref="H1:H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6"/>
  <sheetViews>
    <sheetView topLeftCell="A3" workbookViewId="0">
      <selection activeCell="J3" sqref="J3"/>
    </sheetView>
  </sheetViews>
  <sheetFormatPr defaultRowHeight="15.6"/>
  <cols>
    <col min="1" max="1" width="3.5" customWidth="1"/>
    <col min="2" max="8" width="15.5" customWidth="1"/>
  </cols>
  <sheetData>
    <row r="1" spans="1:18" s="2" customFormat="1" ht="15.75" customHeight="1">
      <c r="A1" s="1"/>
      <c r="C1" s="113" t="s">
        <v>30</v>
      </c>
      <c r="D1" s="114"/>
      <c r="E1" s="114"/>
      <c r="F1" s="114"/>
      <c r="G1" s="114"/>
      <c r="I1"/>
      <c r="J1"/>
    </row>
    <row r="2" spans="1:18" s="2" customFormat="1" ht="26.25" customHeight="1">
      <c r="A2" s="1"/>
      <c r="B2" s="19"/>
      <c r="C2" s="114"/>
      <c r="D2" s="114"/>
      <c r="E2" s="114"/>
      <c r="F2" s="114"/>
      <c r="G2" s="114"/>
      <c r="I2"/>
      <c r="J2"/>
    </row>
    <row r="3" spans="1:18" s="2" customFormat="1" ht="57.75" customHeight="1" thickBot="1">
      <c r="A3"/>
      <c r="B3" s="20"/>
      <c r="C3" s="114"/>
      <c r="D3" s="114"/>
      <c r="E3" s="114"/>
      <c r="F3" s="114"/>
      <c r="G3" s="114"/>
      <c r="I3"/>
      <c r="J3"/>
    </row>
    <row r="4" spans="1:18" ht="29.2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  <c r="L4" s="2"/>
      <c r="M4" s="6"/>
      <c r="Q4" s="2"/>
      <c r="R4" s="2"/>
    </row>
    <row r="5" spans="1:18" ht="15" customHeight="1">
      <c r="B5" s="48" t="str">
        <f>IF(DAY(JunSun1)=1,"",IF(AND(YEAR(JunSun1+1)=CalendarYear,MONTH(JunSun1+1)=6),JunSun1+1,""))</f>
        <v/>
      </c>
      <c r="C5" s="44">
        <f>IF(DAY(JunSun1)=1,"",IF(AND(YEAR(JunSun1+2)=CalendarYear,MONTH(JunSun1+2)=6),JunSun1+2,""))</f>
        <v>44348</v>
      </c>
      <c r="D5" s="44">
        <f>IF(DAY(JunSun1)=1,"",IF(AND(YEAR(JunSun1+3)=CalendarYear,MONTH(JunSun1+3)=6),JunSun1+3,""))</f>
        <v>44349</v>
      </c>
      <c r="E5" s="44">
        <f>IF(DAY(JunSun1)=1,"",IF(AND(YEAR(JunSun1+4)=CalendarYear,MONTH(JunSun1+4)=6),JunSun1+4,""))</f>
        <v>44350</v>
      </c>
      <c r="F5" s="44">
        <f>IF(DAY(JunSun1)=1,"",IF(AND(YEAR(JunSun1+5)=CalendarYear,MONTH(JunSun1+5)=6),JunSun1+5,""))</f>
        <v>44351</v>
      </c>
      <c r="G5" s="27">
        <f>IF(DAY(JunSun1)=1,"",IF(AND(YEAR(JunSun1+6)=CalendarYear,MONTH(JunSun1+6)=6),JunSun1+6,""))</f>
        <v>44352</v>
      </c>
      <c r="H5" s="28">
        <f>IF(DAY(JunSun1)=1,IF(AND(YEAR(JunSun1)=CalendarYear,MONTH(JunSun1)=6),JunSun1,""),IF(AND(YEAR(JunSun1+7)=CalendarYear,MONTH(JunSun1+7)=6),JunSun1+7,""))</f>
        <v>44353</v>
      </c>
      <c r="K5" s="2"/>
      <c r="L5" s="2"/>
      <c r="M5" s="2"/>
      <c r="Q5" s="7"/>
      <c r="R5" s="2"/>
    </row>
    <row r="6" spans="1:18" s="7" customFormat="1" ht="55.5" customHeight="1">
      <c r="A6"/>
      <c r="B6" s="29"/>
      <c r="C6" s="31"/>
      <c r="D6" s="31"/>
      <c r="E6" s="31"/>
      <c r="F6" s="31"/>
      <c r="G6" s="32"/>
      <c r="H6" s="35"/>
      <c r="I6"/>
      <c r="J6"/>
      <c r="L6"/>
      <c r="M6"/>
    </row>
    <row r="7" spans="1:18" s="2" customFormat="1" ht="15" customHeight="1">
      <c r="A7"/>
      <c r="B7" s="21">
        <f>IF(DAY(JunSun1)=1,IF(AND(YEAR(JunSun1+1)=CalendarYear,MONTH(JunSun1+1)=6),JunSun1+1,""),IF(AND(YEAR(JunSun1+8)=CalendarYear,MONTH(JunSun1+8)=6),JunSun1+8,""))</f>
        <v>44354</v>
      </c>
      <c r="C7" s="22">
        <f>IF(DAY(JunSun1)=1,IF(AND(YEAR(JunSun1+2)=CalendarYear,MONTH(JunSun1+2)=6),JunSun1+2,""),IF(AND(YEAR(JunSun1+9)=CalendarYear,MONTH(JunSun1+9)=6),JunSun1+9,""))</f>
        <v>44355</v>
      </c>
      <c r="D7" s="22">
        <f>IF(DAY(JunSun1)=1,IF(AND(YEAR(JunSun1+3)=CalendarYear,MONTH(JunSun1+3)=6),JunSun1+3,""),IF(AND(YEAR(JunSun1+10)=CalendarYear,MONTH(JunSun1+10)=6),JunSun1+10,""))</f>
        <v>44356</v>
      </c>
      <c r="E7" s="22">
        <f>IF(DAY(JunSun1)=1,IF(AND(YEAR(JunSun1+4)=CalendarYear,MONTH(JunSun1+4)=6),JunSun1+4,""),IF(AND(YEAR(JunSun1+11)=CalendarYear,MONTH(JunSun1+11)=6),JunSun1+11,""))</f>
        <v>44357</v>
      </c>
      <c r="F7" s="22">
        <f>IF(DAY(JunSun1)=1,IF(AND(YEAR(JunSun1+5)=CalendarYear,MONTH(JunSun1+5)=6),JunSun1+5,""),IF(AND(YEAR(JunSun1+12)=CalendarYear,MONTH(JunSun1+12)=6),JunSun1+12,""))</f>
        <v>44358</v>
      </c>
      <c r="G7" s="22">
        <f>IF(DAY(JunSun1)=1,IF(AND(YEAR(JunSun1+6)=CalendarYear,MONTH(JunSun1+6)=6),JunSun1+6,""),IF(AND(YEAR(JunSun1+13)=CalendarYear,MONTH(JunSun1+13)=6),JunSun1+13,""))</f>
        <v>44359</v>
      </c>
      <c r="H7" s="23">
        <f>IF(DAY(JunSun1)=1,IF(AND(YEAR(JunSun1+7)=CalendarYear,MONTH(JunSun1+7)=6),JunSun1+7,""),IF(AND(YEAR(JunSun1+14)=CalendarYear,MONTH(JunSun1+14)=6),JunSun1+14,""))</f>
        <v>44360</v>
      </c>
      <c r="I7"/>
      <c r="J7"/>
      <c r="L7"/>
      <c r="M7"/>
    </row>
    <row r="8" spans="1:18" s="2" customFormat="1" ht="55.5" customHeight="1">
      <c r="A8"/>
      <c r="B8" s="25"/>
      <c r="C8" s="11"/>
      <c r="D8" s="11"/>
      <c r="E8" s="11"/>
      <c r="F8" s="11"/>
      <c r="G8" s="12"/>
      <c r="H8" s="13"/>
      <c r="I8"/>
      <c r="J8"/>
      <c r="L8"/>
      <c r="M8"/>
    </row>
    <row r="9" spans="1:18" s="2" customFormat="1" ht="15" customHeight="1">
      <c r="A9"/>
      <c r="B9" s="34">
        <f>IF(DAY(JunSun1)=1,IF(AND(YEAR(JunSun1+8)=CalendarYear,MONTH(JunSun1+8)=6),JunSun1+8,""),IF(AND(YEAR(JunSun1+15)=CalendarYear,MONTH(JunSun1+15)=6),JunSun1+15,""))</f>
        <v>44361</v>
      </c>
      <c r="C9" s="27">
        <f>IF(DAY(JunSun1)=1,IF(AND(YEAR(JunSun1+9)=CalendarYear,MONTH(JunSun1+9)=6),JunSun1+9,""),IF(AND(YEAR(JunSun1+16)=CalendarYear,MONTH(JunSun1+16)=6),JunSun1+16,""))</f>
        <v>44362</v>
      </c>
      <c r="D9" s="27">
        <f>IF(DAY(JunSun1)=1,IF(AND(YEAR(JunSun1+10)=CalendarYear,MONTH(JunSun1+10)=6),JunSun1+10,""),IF(AND(YEAR(JunSun1+17)=CalendarYear,MONTH(JunSun1+17)=6),JunSun1+17,""))</f>
        <v>44363</v>
      </c>
      <c r="E9" s="27">
        <f>IF(DAY(JunSun1)=1,IF(AND(YEAR(JunSun1+11)=CalendarYear,MONTH(JunSun1+11)=6),JunSun1+11,""),IF(AND(YEAR(JunSun1+18)=CalendarYear,MONTH(JunSun1+18)=6),JunSun1+18,""))</f>
        <v>44364</v>
      </c>
      <c r="F9" s="27">
        <f>IF(DAY(JunSun1)=1,IF(AND(YEAR(JunSun1+12)=CalendarYear,MONTH(JunSun1+12)=6),JunSun1+12,""),IF(AND(YEAR(JunSun1+19)=CalendarYear,MONTH(JunSun1+19)=6),JunSun1+19,""))</f>
        <v>44365</v>
      </c>
      <c r="G9" s="27">
        <f>IF(DAY(JunSun1)=1,IF(AND(YEAR(JunSun1+13)=CalendarYear,MONTH(JunSun1+13)=6),JunSun1+13,""),IF(AND(YEAR(JunSun1+20)=CalendarYear,MONTH(JunSun1+20)=6),JunSun1+20,""))</f>
        <v>44366</v>
      </c>
      <c r="H9" s="28">
        <f>IF(DAY(JunSun1)=1,IF(AND(YEAR(JunSun1+14)=CalendarYear,MONTH(JunSun1+14)=6),JunSun1+14,""),IF(AND(YEAR(JunSun1+21)=CalendarYear,MONTH(JunSun1+21)=6),JunSun1+21,""))</f>
        <v>44367</v>
      </c>
      <c r="I9"/>
      <c r="J9"/>
    </row>
    <row r="10" spans="1:18" s="2" customFormat="1" ht="55.5" customHeight="1">
      <c r="A10"/>
      <c r="B10" s="43"/>
      <c r="C10" s="43"/>
      <c r="D10" s="43"/>
      <c r="E10" s="43"/>
      <c r="F10" s="43"/>
      <c r="G10" s="32"/>
      <c r="H10" s="35"/>
      <c r="I10"/>
      <c r="J10"/>
    </row>
    <row r="11" spans="1:18" s="2" customFormat="1" ht="15" customHeight="1">
      <c r="A11"/>
      <c r="B11" s="21">
        <f>IF(DAY(JunSun1)=1,IF(AND(YEAR(JunSun1+15)=CalendarYear,MONTH(JunSun1+15)=6),JunSun1+15,""),IF(AND(YEAR(JunSun1+22)=CalendarYear,MONTH(JunSun1+22)=6),JunSun1+22,""))</f>
        <v>44368</v>
      </c>
      <c r="C11" s="22">
        <f>IF(DAY(JunSun1)=1,IF(AND(YEAR(JunSun1+16)=CalendarYear,MONTH(JunSun1+16)=6),JunSun1+16,""),IF(AND(YEAR(JunSun1+23)=CalendarYear,MONTH(JunSun1+23)=6),JunSun1+23,""))</f>
        <v>44369</v>
      </c>
      <c r="D11" s="22">
        <f>IF(DAY(JunSun1)=1,IF(AND(YEAR(JunSun1+17)=CalendarYear,MONTH(JunSun1+17)=6),JunSun1+17,""),IF(AND(YEAR(JunSun1+24)=CalendarYear,MONTH(JunSun1+24)=6),JunSun1+24,""))</f>
        <v>44370</v>
      </c>
      <c r="E11" s="22">
        <f>IF(DAY(JunSun1)=1,IF(AND(YEAR(JunSun1+18)=CalendarYear,MONTH(JunSun1+18)=6),JunSun1+18,""),IF(AND(YEAR(JunSun1+25)=CalendarYear,MONTH(JunSun1+25)=6),JunSun1+25,""))</f>
        <v>44371</v>
      </c>
      <c r="F11" s="22">
        <f>IF(DAY(JunSun1)=1,IF(AND(YEAR(JunSun1+19)=CalendarYear,MONTH(JunSun1+19)=6),JunSun1+19,""),IF(AND(YEAR(JunSun1+26)=CalendarYear,MONTH(JunSun1+26)=6),JunSun1+26,""))</f>
        <v>44372</v>
      </c>
      <c r="G11" s="22">
        <f>IF(DAY(JunSun1)=1,IF(AND(YEAR(JunSun1+20)=CalendarYear,MONTH(JunSun1+20)=6),JunSun1+20,""),IF(AND(YEAR(JunSun1+27)=CalendarYear,MONTH(JunSun1+27)=6),JunSun1+27,""))</f>
        <v>44373</v>
      </c>
      <c r="H11" s="23">
        <f>IF(DAY(JunSun1)=1,IF(AND(YEAR(JunSun1+21)=CalendarYear,MONTH(JunSun1+21)=6),JunSun1+21,""),IF(AND(YEAR(JunSun1+28)=CalendarYear,MONTH(JunSun1+28)=6),JunSun1+28,""))</f>
        <v>44374</v>
      </c>
      <c r="I11"/>
      <c r="J11"/>
    </row>
    <row r="12" spans="1:18" s="2" customFormat="1" ht="55.5" customHeight="1">
      <c r="A12"/>
      <c r="B12" s="25" t="s">
        <v>15</v>
      </c>
      <c r="C12" s="11"/>
      <c r="D12" s="11"/>
      <c r="E12" s="11"/>
      <c r="F12" s="11"/>
      <c r="G12" s="12"/>
      <c r="H12" s="13"/>
      <c r="I12"/>
      <c r="J12"/>
    </row>
    <row r="13" spans="1:18" s="2" customFormat="1" ht="15" customHeight="1">
      <c r="A13"/>
      <c r="B13" s="34">
        <f>IF(DAY(JunSun1)=1,IF(AND(YEAR(JunSun1+22)=CalendarYear,MONTH(JunSun1+22)=6),JunSun1+22,""),IF(AND(YEAR(JunSun1+29)=CalendarYear,MONTH(JunSun1+29)=6),JunSun1+29,""))</f>
        <v>44375</v>
      </c>
      <c r="C13" s="27">
        <f>IF(DAY(JunSun1)=1,IF(AND(YEAR(JunSun1+23)=CalendarYear,MONTH(JunSun1+23)=6),JunSun1+23,""),IF(AND(YEAR(JunSun1+30)=CalendarYear,MONTH(JunSun1+30)=6),JunSun1+30,""))</f>
        <v>44376</v>
      </c>
      <c r="D13" s="27">
        <f>IF(DAY(JunSun1)=1,IF(AND(YEAR(JunSun1+24)=CalendarYear,MONTH(JunSun1+24)=6),JunSun1+24,""),IF(AND(YEAR(JunSun1+31)=CalendarYear,MONTH(JunSun1+31)=6),JunSun1+31,""))</f>
        <v>44377</v>
      </c>
      <c r="E13" s="27" t="str">
        <f>IF(DAY(JunSun1)=1,IF(AND(YEAR(JunSun1+25)=CalendarYear,MONTH(JunSun1+25)=6),JunSun1+25,""),IF(AND(YEAR(JunSun1+32)=CalendarYear,MONTH(JunSun1+32)=6),JunSun1+32,""))</f>
        <v/>
      </c>
      <c r="F13" s="27" t="str">
        <f>IF(DAY(JunSun1)=1,IF(AND(YEAR(JunSun1+26)=CalendarYear,MONTH(JunSun1+26)=6),JunSun1+26,""),IF(AND(YEAR(JunSun1+33)=CalendarYear,MONTH(JunSun1+33)=6),JunSun1+33,""))</f>
        <v/>
      </c>
      <c r="G13" s="27" t="str">
        <f>IF(DAY(JunSun1)=1,IF(AND(YEAR(JunSun1+27)=CalendarYear,MONTH(JunSun1+27)=6),JunSun1+27,""),IF(AND(YEAR(JunSun1+34)=CalendarYear,MONTH(JunSun1+34)=6),JunSun1+34,""))</f>
        <v/>
      </c>
      <c r="H13" s="28" t="str">
        <f>IF(DAY(JunSun1)=1,IF(AND(YEAR(JunSun1+28)=CalendarYear,MONTH(JunSun1+28)=6),JunSun1+28,""),IF(AND(YEAR(JunSun1+35)=CalendarYear,MONTH(JunSun1+35)=6),JunSun1+35,""))</f>
        <v/>
      </c>
      <c r="I13"/>
      <c r="J13"/>
    </row>
    <row r="14" spans="1:18" s="2" customFormat="1" ht="55.5" customHeight="1">
      <c r="A14"/>
      <c r="B14" s="29"/>
      <c r="C14" s="31"/>
      <c r="D14" s="31"/>
      <c r="E14" s="31"/>
      <c r="F14" s="31"/>
      <c r="G14" s="32"/>
      <c r="H14" s="35"/>
      <c r="I14"/>
      <c r="J14"/>
    </row>
    <row r="15" spans="1:18" s="2" customFormat="1" ht="15" customHeight="1">
      <c r="A15"/>
      <c r="B15" s="8" t="str">
        <f>IF(DAY(JunSun1)=1,IF(AND(YEAR(JunSun1+29)=CalendarYear,MONTH(JunSun1+29)=6),JunSun1+29,""),IF(AND(YEAR(JunSun1+36)=CalendarYear,MONTH(JunSun1+36)=6),JunSun1+36,""))</f>
        <v/>
      </c>
      <c r="C15" s="9" t="str">
        <f>IF(DAY(JunSun1)=1,IF(AND(YEAR(JunSun1+30)=CalendarYear,MONTH(JunSun1+30)=6),JunSun1+30,""),IF(AND(YEAR(JunSun1+37)=CalendarYear,MONTH(JunSun1+37)=6),JunSun1+37,""))</f>
        <v/>
      </c>
      <c r="D15" s="124" t="s">
        <v>2</v>
      </c>
      <c r="E15" s="124"/>
      <c r="F15" s="124"/>
      <c r="G15" s="124"/>
      <c r="H15" s="125"/>
      <c r="I15"/>
      <c r="J15"/>
    </row>
    <row r="16" spans="1:18" s="2" customFormat="1" ht="55.5" customHeight="1" thickBot="1">
      <c r="A16"/>
      <c r="B16" s="14"/>
      <c r="C16" s="15"/>
      <c r="D16" s="120"/>
      <c r="E16" s="120"/>
      <c r="F16" s="120"/>
      <c r="G16" s="120"/>
      <c r="H16" s="121"/>
      <c r="I16"/>
      <c r="J16"/>
    </row>
  </sheetData>
  <mergeCells count="3">
    <mergeCell ref="C1:G3"/>
    <mergeCell ref="D15:H15"/>
    <mergeCell ref="D16:H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showGridLines="0" workbookViewId="0">
      <selection activeCell="I3" sqref="I3"/>
    </sheetView>
  </sheetViews>
  <sheetFormatPr defaultColWidth="7.5" defaultRowHeight="14.4"/>
  <cols>
    <col min="1" max="1" width="3.5" style="2" customWidth="1"/>
    <col min="2" max="3" width="15.5" style="2" customWidth="1"/>
    <col min="4" max="4" width="15.5" style="74" customWidth="1"/>
    <col min="5" max="9" width="15.5" style="2" customWidth="1"/>
    <col min="10" max="10" width="14.19921875" style="2" customWidth="1"/>
    <col min="11" max="11" width="2.3984375" style="2" customWidth="1"/>
    <col min="12" max="12" width="13.19921875" style="2" customWidth="1"/>
    <col min="13" max="13" width="12.69921875" style="2" customWidth="1"/>
    <col min="14" max="16384" width="7.5" style="2"/>
  </cols>
  <sheetData>
    <row r="1" spans="1:18" ht="15.75" customHeight="1">
      <c r="A1" s="1"/>
      <c r="C1" s="114" t="s">
        <v>17</v>
      </c>
      <c r="D1" s="114"/>
      <c r="E1" s="114"/>
      <c r="F1" s="114"/>
      <c r="G1" s="114"/>
      <c r="I1"/>
      <c r="J1"/>
    </row>
    <row r="2" spans="1:18" ht="26.25" customHeight="1">
      <c r="A2" s="1"/>
      <c r="B2" s="19"/>
      <c r="C2" s="114"/>
      <c r="D2" s="114"/>
      <c r="E2" s="114"/>
      <c r="F2" s="114"/>
      <c r="G2" s="114"/>
      <c r="I2"/>
      <c r="J2"/>
    </row>
    <row r="3" spans="1:18" ht="57.75" customHeight="1" thickBot="1">
      <c r="A3"/>
      <c r="B3" s="20"/>
      <c r="C3" s="114"/>
      <c r="D3" s="114"/>
      <c r="E3" s="114"/>
      <c r="F3" s="114"/>
      <c r="G3" s="114"/>
      <c r="I3"/>
      <c r="J3"/>
    </row>
    <row r="4" spans="1:18" customFormat="1" ht="29.2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  <c r="L4" s="2"/>
      <c r="M4" s="6"/>
      <c r="Q4" s="2"/>
      <c r="R4" s="2"/>
    </row>
    <row r="5" spans="1:18" customFormat="1" ht="15" customHeight="1">
      <c r="B5" s="26" t="str">
        <f>IF(DAY(JulSun1)=1,"",IF(AND(YEAR(JulSun1+1)=CalendarYear,MONTH(JulSun1+1)=7),JulSun1+1,""))</f>
        <v/>
      </c>
      <c r="C5" s="39" t="str">
        <f>IF(DAY(JulSun1)=1,"",IF(AND(YEAR(JulSun1+2)=CalendarYear,MONTH(JulSun1+2)=7),JulSun1+2,""))</f>
        <v/>
      </c>
      <c r="D5" s="44" t="str">
        <f>IF(DAY(JulSun1)=1,"",IF(AND(YEAR(JulSun1+3)=CalendarYear,MONTH(JulSun1+3)=7),JulSun1+3,""))</f>
        <v/>
      </c>
      <c r="E5" s="44">
        <f>IF(DAY(JulSun1)=1,"",IF(AND(YEAR(JulSun1+4)=CalendarYear,MONTH(JulSun1+4)=7),JulSun1+4,""))</f>
        <v>44378</v>
      </c>
      <c r="F5" s="44">
        <f>IF(DAY(JulSun1)=1,"",IF(AND(YEAR(JulSun1+5)=CalendarYear,MONTH(JulSun1+5)=7),JulSun1+5,""))</f>
        <v>44379</v>
      </c>
      <c r="G5" s="44">
        <f>IF(DAY(JulSun1)=1,"",IF(AND(YEAR(JulSun1+6)=CalendarYear,MONTH(JulSun1+6)=7),JulSun1+6,""))</f>
        <v>44380</v>
      </c>
      <c r="H5" s="47">
        <f>IF(DAY(JulSun1)=1,IF(AND(YEAR(JulSun1)=CalendarYear,MONTH(JulSun1)=7),JulSun1,""),IF(AND(YEAR(JulSun1+7)=CalendarYear,MONTH(JulSun1+7)=7),JulSun1+7,""))</f>
        <v>44381</v>
      </c>
      <c r="K5" s="2"/>
      <c r="L5" s="2"/>
      <c r="M5" s="2"/>
      <c r="Q5" s="7"/>
      <c r="R5" s="2"/>
    </row>
    <row r="6" spans="1:18" s="7" customFormat="1" ht="55.5" customHeight="1">
      <c r="A6"/>
      <c r="B6" s="29"/>
      <c r="C6" s="31"/>
      <c r="D6" s="31"/>
      <c r="E6" s="31"/>
      <c r="F6" s="31"/>
      <c r="G6" s="32"/>
      <c r="H6" s="35"/>
      <c r="I6"/>
      <c r="J6"/>
      <c r="L6"/>
      <c r="M6"/>
    </row>
    <row r="7" spans="1:18" ht="15" customHeight="1">
      <c r="A7"/>
      <c r="B7" s="71">
        <f>IF(DAY(JulSun1)=1,IF(AND(YEAR(JulSun1+1)=CalendarYear,MONTH(JulSun1+1)=7),JulSun1+1,""),IF(AND(YEAR(JulSun1+8)=CalendarYear,MONTH(JulSun1+8)=7),JulSun1+8,""))</f>
        <v>44382</v>
      </c>
      <c r="C7" s="72">
        <f>IF(DAY(JulSun1)=1,IF(AND(YEAR(JulSun1+2)=CalendarYear,MONTH(JulSun1+2)=7),JulSun1+2,""),IF(AND(YEAR(JulSun1+9)=CalendarYear,MONTH(JulSun1+9)=7),JulSun1+9,""))</f>
        <v>44383</v>
      </c>
      <c r="D7" s="72">
        <f>IF(DAY(JulSun1)=1,IF(AND(YEAR(JulSun1+3)=CalendarYear,MONTH(JulSun1+3)=7),JulSun1+3,""),IF(AND(YEAR(JulSun1+10)=CalendarYear,MONTH(JulSun1+10)=7),JulSun1+10,""))</f>
        <v>44384</v>
      </c>
      <c r="E7" s="72">
        <f>IF(DAY(JulSun1)=1,IF(AND(YEAR(JulSun1+4)=CalendarYear,MONTH(JulSun1+4)=7),JulSun1+4,""),IF(AND(YEAR(JulSun1+11)=CalendarYear,MONTH(JulSun1+11)=7),JulSun1+11,""))</f>
        <v>44385</v>
      </c>
      <c r="F7" s="72">
        <f>IF(DAY(JulSun1)=1,IF(AND(YEAR(JulSun1+5)=CalendarYear,MONTH(JulSun1+5)=7),JulSun1+5,""),IF(AND(YEAR(JulSun1+12)=CalendarYear,MONTH(JulSun1+12)=7),JulSun1+12,""))</f>
        <v>44386</v>
      </c>
      <c r="G7" s="72">
        <f>IF(DAY(JulSun1)=1,IF(AND(YEAR(JulSun1+6)=CalendarYear,MONTH(JulSun1+6)=7),JulSun1+6,""),IF(AND(YEAR(JulSun1+13)=CalendarYear,MONTH(JulSun1+13)=7),JulSun1+13,""))</f>
        <v>44387</v>
      </c>
      <c r="H7" s="75">
        <f>IF(DAY(JulSun1)=1,IF(AND(YEAR(JulSun1+7)=CalendarYear,MONTH(JulSun1+7)=7),JulSun1+7,""),IF(AND(YEAR(JulSun1+14)=CalendarYear,MONTH(JulSun1+14)=7),JulSun1+14,""))</f>
        <v>44388</v>
      </c>
      <c r="I7"/>
      <c r="J7"/>
      <c r="L7"/>
      <c r="M7"/>
    </row>
    <row r="8" spans="1:18" ht="55.5" customHeight="1">
      <c r="A8"/>
      <c r="B8" s="10"/>
      <c r="C8" s="11"/>
      <c r="D8" s="11"/>
      <c r="E8" s="11"/>
      <c r="F8" s="11"/>
      <c r="G8" s="12"/>
      <c r="H8" s="13"/>
      <c r="I8"/>
      <c r="J8"/>
      <c r="L8"/>
      <c r="M8"/>
    </row>
    <row r="9" spans="1:18" ht="15" customHeight="1">
      <c r="A9"/>
      <c r="B9" s="76">
        <f>IF(DAY(JulSun1)=1,IF(AND(YEAR(JulSun1+8)=CalendarYear,MONTH(JulSun1+8)=7),JulSun1+8,""),IF(AND(YEAR(JulSun1+15)=CalendarYear,MONTH(JulSun1+15)=7),JulSun1+15,""))</f>
        <v>44389</v>
      </c>
      <c r="C9" s="77">
        <f>IF(DAY(JulSun1)=1,IF(AND(YEAR(JulSun1+9)=CalendarYear,MONTH(JulSun1+9)=7),JulSun1+9,""),IF(AND(YEAR(JulSun1+16)=CalendarYear,MONTH(JulSun1+16)=7),JulSun1+16,""))</f>
        <v>44390</v>
      </c>
      <c r="D9" s="77">
        <f>IF(DAY(JulSun1)=1,IF(AND(YEAR(JulSun1+10)=CalendarYear,MONTH(JulSun1+10)=7),JulSun1+10,""),IF(AND(YEAR(JulSun1+17)=CalendarYear,MONTH(JulSun1+17)=7),JulSun1+17,""))</f>
        <v>44391</v>
      </c>
      <c r="E9" s="77">
        <f>IF(DAY(JulSun1)=1,IF(AND(YEAR(JulSun1+11)=CalendarYear,MONTH(JulSun1+11)=7),JulSun1+11,""),IF(AND(YEAR(JulSun1+18)=CalendarYear,MONTH(JulSun1+18)=7),JulSun1+18,""))</f>
        <v>44392</v>
      </c>
      <c r="F9" s="77">
        <f>IF(DAY(JulSun1)=1,IF(AND(YEAR(JulSun1+12)=CalendarYear,MONTH(JulSun1+12)=7),JulSun1+12,""),IF(AND(YEAR(JulSun1+19)=CalendarYear,MONTH(JulSun1+19)=7),JulSun1+19,""))</f>
        <v>44393</v>
      </c>
      <c r="G9" s="77">
        <f>IF(DAY(JulSun1)=1,IF(AND(YEAR(JulSun1+13)=CalendarYear,MONTH(JulSun1+13)=7),JulSun1+13,""),IF(AND(YEAR(JulSun1+20)=CalendarYear,MONTH(JulSun1+20)=7),JulSun1+20,""))</f>
        <v>44394</v>
      </c>
      <c r="H9" s="78">
        <f>IF(DAY(JulSun1)=1,IF(AND(YEAR(JulSun1+14)=CalendarYear,MONTH(JulSun1+14)=7),JulSun1+14,""),IF(AND(YEAR(JulSun1+21)=CalendarYear,MONTH(JulSun1+21)=7),JulSun1+21,""))</f>
        <v>44395</v>
      </c>
      <c r="I9"/>
      <c r="J9"/>
    </row>
    <row r="10" spans="1:18" ht="55.5" customHeight="1">
      <c r="A10"/>
      <c r="B10" s="29"/>
      <c r="C10" s="31"/>
      <c r="D10" s="31"/>
      <c r="E10" s="31"/>
      <c r="F10" s="31"/>
      <c r="G10" s="32"/>
      <c r="H10" s="35"/>
      <c r="I10"/>
      <c r="J10"/>
    </row>
    <row r="11" spans="1:18" ht="15" customHeight="1">
      <c r="A11"/>
      <c r="B11" s="71">
        <f>IF(DAY(JulSun1)=1,IF(AND(YEAR(JulSun1+15)=CalendarYear,MONTH(JulSun1+15)=7),JulSun1+15,""),IF(AND(YEAR(JulSun1+22)=CalendarYear,MONTH(JulSun1+22)=7),JulSun1+22,""))</f>
        <v>44396</v>
      </c>
      <c r="C11" s="72">
        <f>IF(DAY(JulSun1)=1,IF(AND(YEAR(JulSun1+16)=CalendarYear,MONTH(JulSun1+16)=7),JulSun1+16,""),IF(AND(YEAR(JulSun1+23)=CalendarYear,MONTH(JulSun1+23)=7),JulSun1+23,""))</f>
        <v>44397</v>
      </c>
      <c r="D11" s="72">
        <f>IF(DAY(JulSun1)=1,IF(AND(YEAR(JulSun1+17)=CalendarYear,MONTH(JulSun1+17)=7),JulSun1+17,""),IF(AND(YEAR(JulSun1+24)=CalendarYear,MONTH(JulSun1+24)=7),JulSun1+24,""))</f>
        <v>44398</v>
      </c>
      <c r="E11" s="72">
        <f>IF(DAY(JulSun1)=1,IF(AND(YEAR(JulSun1+18)=CalendarYear,MONTH(JulSun1+18)=7),JulSun1+18,""),IF(AND(YEAR(JulSun1+25)=CalendarYear,MONTH(JulSun1+25)=7),JulSun1+25,""))</f>
        <v>44399</v>
      </c>
      <c r="F11" s="72">
        <f>IF(DAY(JulSun1)=1,IF(AND(YEAR(JulSun1+19)=CalendarYear,MONTH(JulSun1+19)=7),JulSun1+19,""),IF(AND(YEAR(JulSun1+26)=CalendarYear,MONTH(JulSun1+26)=7),JulSun1+26,""))</f>
        <v>44400</v>
      </c>
      <c r="G11" s="72">
        <f>IF(DAY(JulSun1)=1,IF(AND(YEAR(JulSun1+20)=CalendarYear,MONTH(JulSun1+20)=7),JulSun1+20,""),IF(AND(YEAR(JulSun1+27)=CalendarYear,MONTH(JulSun1+27)=7),JulSun1+27,""))</f>
        <v>44401</v>
      </c>
      <c r="H11" s="75">
        <f>IF(DAY(JulSun1)=1,IF(AND(YEAR(JulSun1+21)=CalendarYear,MONTH(JulSun1+21)=7),JulSun1+21,""),IF(AND(YEAR(JulSun1+28)=CalendarYear,MONTH(JulSun1+28)=7),JulSun1+28,""))</f>
        <v>44402</v>
      </c>
      <c r="I11"/>
      <c r="J11"/>
    </row>
    <row r="12" spans="1:18" ht="55.5" customHeight="1">
      <c r="A12"/>
      <c r="B12" s="10"/>
      <c r="C12" s="11"/>
      <c r="D12" s="11"/>
      <c r="E12" s="11"/>
      <c r="F12" s="11"/>
      <c r="G12" s="12"/>
      <c r="H12" s="13"/>
      <c r="I12"/>
      <c r="J12"/>
    </row>
    <row r="13" spans="1:18" ht="15" customHeight="1">
      <c r="A13"/>
      <c r="B13" s="48">
        <f>IF(DAY(JulSun1)=1,IF(AND(YEAR(JulSun1+22)=CalendarYear,MONTH(JulSun1+22)=7),JulSun1+22,""),IF(AND(YEAR(JulSun1+29)=CalendarYear,MONTH(JulSun1+29)=7),JulSun1+29,""))</f>
        <v>44403</v>
      </c>
      <c r="C13" s="44">
        <f>IF(DAY(JulSun1)=1,IF(AND(YEAR(JulSun1+23)=CalendarYear,MONTH(JulSun1+23)=7),JulSun1+23,""),IF(AND(YEAR(JulSun1+30)=CalendarYear,MONTH(JulSun1+30)=7),JulSun1+30,""))</f>
        <v>44404</v>
      </c>
      <c r="D13" s="44">
        <f>IF(DAY(JulSun1)=1,IF(AND(YEAR(JulSun1+24)=CalendarYear,MONTH(JulSun1+24)=7),JulSun1+24,""),IF(AND(YEAR(JulSun1+31)=CalendarYear,MONTH(JulSun1+31)=7),JulSun1+31,""))</f>
        <v>44405</v>
      </c>
      <c r="E13" s="44">
        <f>IF(DAY(JulSun1)=1,IF(AND(YEAR(JulSun1+25)=CalendarYear,MONTH(JulSun1+25)=7),JulSun1+25,""),IF(AND(YEAR(JulSun1+32)=CalendarYear,MONTH(JulSun1+32)=7),JulSun1+32,""))</f>
        <v>44406</v>
      </c>
      <c r="F13" s="44">
        <f>IF(DAY(JulSun1)=1,IF(AND(YEAR(JulSun1+26)=CalendarYear,MONTH(JulSun1+26)=7),JulSun1+26,""),IF(AND(YEAR(JulSun1+33)=CalendarYear,MONTH(JulSun1+33)=7),JulSun1+33,""))</f>
        <v>44407</v>
      </c>
      <c r="G13" s="39">
        <f>IF(DAY(JulSun1)=1,IF(AND(YEAR(JulSun1+27)=CalendarYear,MONTH(JulSun1+27)=7),JulSun1+27,""),IF(AND(YEAR(JulSun1+34)=CalendarYear,MONTH(JulSun1+34)=7),JulSun1+34,""))</f>
        <v>44408</v>
      </c>
      <c r="H13" s="40" t="str">
        <f>IF(DAY(JulSun1)=1,IF(AND(YEAR(JulSun1+28)=CalendarYear,MONTH(JulSun1+28)=7),JulSun1+28,""),IF(AND(YEAR(JulSun1+35)=CalendarYear,MONTH(JulSun1+35)=7),JulSun1+35,""))</f>
        <v/>
      </c>
      <c r="I13"/>
      <c r="J13"/>
    </row>
    <row r="14" spans="1:18" ht="55.5" customHeight="1">
      <c r="A14"/>
      <c r="B14" s="29"/>
      <c r="C14" s="31"/>
      <c r="D14" s="31"/>
      <c r="E14" s="31"/>
      <c r="F14" s="31"/>
      <c r="G14" s="32"/>
      <c r="H14" s="35"/>
      <c r="I14"/>
      <c r="J14"/>
    </row>
    <row r="15" spans="1:18" ht="15" customHeight="1">
      <c r="A15"/>
      <c r="B15" s="8" t="str">
        <f>IF(DAY(JulSun1)=1,IF(AND(YEAR(JulSun1+29)=CalendarYear,MONTH(JulSun1+29)=7),JulSun1+29,""),IF(AND(YEAR(JulSun1+36)=CalendarYear,MONTH(JulSun1+36)=7),JulSun1+36,""))</f>
        <v/>
      </c>
      <c r="C15" s="9" t="str">
        <f>IF(DAY(JulSun1)=1,IF(AND(YEAR(JulSun1+30)=CalendarYear,MONTH(JulSun1+30)=7),JulSun1+30,""),IF(AND(YEAR(JulSun1+37)=CalendarYear,MONTH(JulSun1+37)=7),JulSun1+37,""))</f>
        <v/>
      </c>
      <c r="D15" s="118" t="s">
        <v>2</v>
      </c>
      <c r="E15" s="118"/>
      <c r="F15" s="118"/>
      <c r="G15" s="118"/>
      <c r="H15" s="119"/>
      <c r="I15"/>
      <c r="J15"/>
    </row>
    <row r="16" spans="1:18" ht="55.5" customHeight="1" thickBot="1">
      <c r="A16"/>
      <c r="B16" s="14"/>
      <c r="C16" s="15"/>
      <c r="D16" s="120"/>
      <c r="E16" s="120"/>
      <c r="F16" s="120"/>
      <c r="G16" s="120"/>
      <c r="H16" s="121"/>
      <c r="I16"/>
      <c r="J16"/>
    </row>
    <row r="17" spans="3:10" ht="17.25" customHeight="1">
      <c r="I17"/>
      <c r="J17"/>
    </row>
    <row r="18" spans="3:10" ht="15.6">
      <c r="I18"/>
      <c r="J18"/>
    </row>
    <row r="19" spans="3:10" ht="21" customHeight="1">
      <c r="C19" s="16"/>
      <c r="D19" s="17"/>
      <c r="E19" s="18"/>
      <c r="I19"/>
      <c r="J19"/>
    </row>
    <row r="20" spans="3:10" ht="19.5" customHeight="1">
      <c r="I20"/>
      <c r="J20"/>
    </row>
  </sheetData>
  <mergeCells count="3">
    <mergeCell ref="C1:G3"/>
    <mergeCell ref="D15:H15"/>
    <mergeCell ref="D16:H16"/>
  </mergeCells>
  <printOptions horizontalCentered="1" verticalCentered="1"/>
  <pageMargins left="0.2" right="0.2" top="0.15" bottom="0.15" header="0" footer="0"/>
  <pageSetup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K10" sqref="K10"/>
    </sheetView>
  </sheetViews>
  <sheetFormatPr defaultRowHeight="15.6"/>
  <cols>
    <col min="1" max="1" width="3.5" customWidth="1"/>
    <col min="2" max="8" width="15.5" customWidth="1"/>
  </cols>
  <sheetData>
    <row r="1" spans="1:8" ht="15.6" customHeight="1">
      <c r="A1" s="1"/>
      <c r="B1" s="2"/>
      <c r="C1" s="114" t="s">
        <v>18</v>
      </c>
      <c r="D1" s="114"/>
      <c r="E1" s="114"/>
      <c r="F1" s="114"/>
      <c r="G1" s="114"/>
      <c r="H1" s="122"/>
    </row>
    <row r="2" spans="1:8" ht="25.8">
      <c r="A2" s="1"/>
      <c r="B2" s="19"/>
      <c r="C2" s="114"/>
      <c r="D2" s="114"/>
      <c r="E2" s="114"/>
      <c r="F2" s="114"/>
      <c r="G2" s="114"/>
      <c r="H2" s="122"/>
    </row>
    <row r="3" spans="1:8" ht="57.6" customHeight="1" thickBot="1">
      <c r="B3" s="20"/>
      <c r="C3" s="114"/>
      <c r="D3" s="114"/>
      <c r="E3" s="114"/>
      <c r="F3" s="114"/>
      <c r="G3" s="114"/>
      <c r="H3" s="123"/>
    </row>
    <row r="4" spans="1:8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</row>
    <row r="5" spans="1:8">
      <c r="B5" s="26" t="str">
        <f>IF(DAY(JulSun1)=1,"",IF(AND(YEAR(JulSun1+1)=CalendarYear,MONTH(JulSun1+1)=7),JulSun1+1,""))</f>
        <v/>
      </c>
      <c r="C5" s="39" t="str">
        <f>IF(DAY(JulSun1)=1,"",IF(AND(YEAR(JulSun1+2)=CalendarYear,MONTH(JulSun1+2)=7),JulSun1+2,""))</f>
        <v/>
      </c>
      <c r="D5" s="44"/>
      <c r="E5" s="44"/>
      <c r="F5" s="44"/>
      <c r="G5" s="44">
        <v>1</v>
      </c>
      <c r="H5" s="47">
        <v>2</v>
      </c>
    </row>
    <row r="6" spans="1:8" ht="55.2" customHeight="1">
      <c r="B6" s="29"/>
      <c r="C6" s="31"/>
      <c r="D6" s="31"/>
      <c r="E6" s="31"/>
      <c r="F6" s="31"/>
      <c r="G6" s="32"/>
      <c r="H6" s="35"/>
    </row>
    <row r="7" spans="1:8" ht="15.6" customHeight="1">
      <c r="B7" s="71">
        <v>3</v>
      </c>
      <c r="C7" s="72">
        <v>4</v>
      </c>
      <c r="D7" s="72">
        <v>5</v>
      </c>
      <c r="E7" s="72">
        <v>6</v>
      </c>
      <c r="F7" s="72">
        <v>7</v>
      </c>
      <c r="G7" s="72">
        <v>8</v>
      </c>
      <c r="H7" s="75">
        <v>9</v>
      </c>
    </row>
    <row r="8" spans="1:8" ht="55.2" customHeight="1">
      <c r="B8" s="10"/>
      <c r="C8" s="11"/>
      <c r="D8" s="11"/>
      <c r="E8" s="11"/>
      <c r="F8" s="11"/>
      <c r="G8" s="12"/>
      <c r="H8" s="13"/>
    </row>
    <row r="9" spans="1:8">
      <c r="B9" s="76">
        <v>10</v>
      </c>
      <c r="C9" s="77">
        <v>11</v>
      </c>
      <c r="D9" s="77">
        <v>12</v>
      </c>
      <c r="E9" s="77">
        <v>13</v>
      </c>
      <c r="F9" s="77">
        <v>14</v>
      </c>
      <c r="G9" s="77">
        <v>15</v>
      </c>
      <c r="H9" s="78">
        <v>16</v>
      </c>
    </row>
    <row r="10" spans="1:8" ht="55.2" customHeight="1">
      <c r="B10" s="29"/>
      <c r="C10" s="31"/>
      <c r="D10" s="31"/>
      <c r="E10" s="31"/>
      <c r="F10" s="31"/>
      <c r="G10" s="83" t="s">
        <v>24</v>
      </c>
      <c r="H10" s="35"/>
    </row>
    <row r="11" spans="1:8" ht="15.6" customHeight="1">
      <c r="B11" s="71">
        <v>17</v>
      </c>
      <c r="C11" s="72">
        <v>18</v>
      </c>
      <c r="D11" s="72">
        <v>19</v>
      </c>
      <c r="E11" s="72">
        <v>20</v>
      </c>
      <c r="F11" s="72">
        <v>21</v>
      </c>
      <c r="G11" s="72">
        <v>22</v>
      </c>
      <c r="H11" s="75">
        <v>23</v>
      </c>
    </row>
    <row r="12" spans="1:8" ht="55.2" customHeight="1">
      <c r="B12" s="10"/>
      <c r="C12" s="11"/>
      <c r="D12" s="11"/>
      <c r="E12" s="11"/>
      <c r="F12" s="11"/>
      <c r="G12" s="12"/>
      <c r="H12" s="13"/>
    </row>
    <row r="13" spans="1:8">
      <c r="B13" s="48">
        <v>24</v>
      </c>
      <c r="C13" s="44">
        <v>25</v>
      </c>
      <c r="D13" s="44">
        <v>26</v>
      </c>
      <c r="E13" s="44">
        <v>27</v>
      </c>
      <c r="F13" s="44">
        <v>28</v>
      </c>
      <c r="G13" s="77">
        <v>29</v>
      </c>
      <c r="H13" s="78">
        <v>30</v>
      </c>
    </row>
    <row r="14" spans="1:8" ht="55.2" customHeight="1">
      <c r="B14" s="29"/>
      <c r="C14" s="31"/>
      <c r="D14" s="31"/>
      <c r="E14" s="31"/>
      <c r="F14" s="31"/>
      <c r="G14" s="32"/>
      <c r="H14" s="35"/>
    </row>
    <row r="15" spans="1:8">
      <c r="B15" s="79">
        <v>31</v>
      </c>
      <c r="C15" s="9" t="str">
        <f>IF(DAY(JulSun1)=1,IF(AND(YEAR(JulSun1+30)=CalendarYear,MONTH(JulSun1+30)=7),JulSun1+30,""),IF(AND(YEAR(JulSun1+37)=CalendarYear,MONTH(JulSun1+37)=7),JulSun1+37,""))</f>
        <v/>
      </c>
      <c r="D15" s="118" t="s">
        <v>2</v>
      </c>
      <c r="E15" s="118"/>
      <c r="F15" s="118"/>
      <c r="G15" s="118"/>
      <c r="H15" s="119"/>
    </row>
    <row r="16" spans="1:8" ht="55.2" customHeight="1" thickBot="1">
      <c r="B16" s="14"/>
      <c r="C16" s="15"/>
      <c r="D16" s="120"/>
      <c r="E16" s="120"/>
      <c r="F16" s="120"/>
      <c r="G16" s="120"/>
      <c r="H16" s="121"/>
    </row>
  </sheetData>
  <mergeCells count="4">
    <mergeCell ref="C1:G3"/>
    <mergeCell ref="D15:H15"/>
    <mergeCell ref="D16:H16"/>
    <mergeCell ref="H1:H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opLeftCell="A5" workbookViewId="0">
      <selection activeCell="B13" sqref="B13:D13"/>
    </sheetView>
  </sheetViews>
  <sheetFormatPr defaultRowHeight="15.6"/>
  <cols>
    <col min="1" max="1" width="3.5" customWidth="1"/>
    <col min="2" max="2" width="15.3984375" customWidth="1"/>
    <col min="3" max="8" width="15.5" customWidth="1"/>
  </cols>
  <sheetData>
    <row r="1" spans="1:8" ht="25.8">
      <c r="A1" s="1"/>
      <c r="B1" s="2"/>
      <c r="C1" s="113" t="s">
        <v>19</v>
      </c>
      <c r="D1" s="114"/>
      <c r="E1" s="114"/>
      <c r="F1" s="114"/>
      <c r="G1" s="114"/>
      <c r="H1" s="122"/>
    </row>
    <row r="2" spans="1:8" ht="25.8">
      <c r="A2" s="1"/>
      <c r="B2" s="19"/>
      <c r="C2" s="114"/>
      <c r="D2" s="114"/>
      <c r="E2" s="114"/>
      <c r="F2" s="114"/>
      <c r="G2" s="114"/>
      <c r="H2" s="122"/>
    </row>
    <row r="3" spans="1:8" ht="57.6" customHeight="1" thickBot="1">
      <c r="B3" s="20"/>
      <c r="C3" s="114"/>
      <c r="D3" s="114"/>
      <c r="E3" s="114"/>
      <c r="F3" s="114"/>
      <c r="G3" s="114"/>
      <c r="H3" s="123"/>
    </row>
    <row r="4" spans="1:8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</row>
    <row r="5" spans="1:8">
      <c r="B5" s="26" t="str">
        <f>IF(DAY(MaySun1)=1,"",IF(AND(YEAR(MaySun1+1)=CalendarYear,MONTH(MaySun1+1)=5),MaySun1+1,""))</f>
        <v/>
      </c>
      <c r="C5" s="77">
        <v>1</v>
      </c>
      <c r="D5" s="27">
        <v>2</v>
      </c>
      <c r="E5" s="27">
        <v>3</v>
      </c>
      <c r="F5" s="27">
        <v>4</v>
      </c>
      <c r="G5" s="27">
        <v>5</v>
      </c>
      <c r="H5" s="28">
        <v>6</v>
      </c>
    </row>
    <row r="6" spans="1:8" ht="55.2" customHeight="1">
      <c r="B6" s="29"/>
      <c r="C6" s="31"/>
      <c r="D6" s="31"/>
      <c r="E6" s="31"/>
      <c r="F6" s="73"/>
      <c r="G6" s="32"/>
      <c r="H6" s="80"/>
    </row>
    <row r="7" spans="1:8">
      <c r="B7" s="21">
        <v>7</v>
      </c>
      <c r="C7" s="22">
        <v>8</v>
      </c>
      <c r="D7" s="22">
        <v>9</v>
      </c>
      <c r="E7" s="22">
        <v>10</v>
      </c>
      <c r="F7" s="22">
        <v>11</v>
      </c>
      <c r="G7" s="22">
        <v>12</v>
      </c>
      <c r="H7" s="23">
        <v>13</v>
      </c>
    </row>
    <row r="8" spans="1:8" ht="56.4" customHeight="1">
      <c r="B8" s="58"/>
      <c r="C8" s="58"/>
      <c r="D8" s="58"/>
      <c r="E8" s="58"/>
      <c r="F8" s="12"/>
      <c r="G8" s="12"/>
      <c r="H8" s="12"/>
    </row>
    <row r="9" spans="1:8">
      <c r="B9" s="34">
        <v>14</v>
      </c>
      <c r="C9" s="27">
        <v>15</v>
      </c>
      <c r="D9" s="27">
        <v>16</v>
      </c>
      <c r="E9" s="27">
        <v>17</v>
      </c>
      <c r="F9" s="27">
        <v>18</v>
      </c>
      <c r="G9" s="27">
        <v>19</v>
      </c>
      <c r="H9" s="28">
        <v>20</v>
      </c>
    </row>
    <row r="10" spans="1:8" ht="55.2" customHeight="1">
      <c r="B10" s="32"/>
      <c r="C10" s="31"/>
      <c r="D10" s="31"/>
      <c r="E10" s="31"/>
      <c r="F10" s="42"/>
      <c r="G10" s="42"/>
      <c r="H10" s="65"/>
    </row>
    <row r="11" spans="1:8">
      <c r="B11" s="21">
        <v>21</v>
      </c>
      <c r="C11" s="22">
        <v>22</v>
      </c>
      <c r="D11" s="22">
        <v>23</v>
      </c>
      <c r="E11" s="22">
        <v>24</v>
      </c>
      <c r="F11" s="22">
        <v>25</v>
      </c>
      <c r="G11" s="22">
        <v>26</v>
      </c>
      <c r="H11" s="23">
        <v>27</v>
      </c>
    </row>
    <row r="12" spans="1:8" ht="55.2" customHeight="1">
      <c r="B12" s="10"/>
      <c r="C12" s="11"/>
      <c r="D12" s="11"/>
      <c r="E12" s="11"/>
      <c r="F12" s="11"/>
      <c r="G12" s="12"/>
      <c r="H12" s="13"/>
    </row>
    <row r="13" spans="1:8">
      <c r="B13" s="34">
        <v>28</v>
      </c>
      <c r="C13" s="27">
        <v>29</v>
      </c>
      <c r="D13" s="27">
        <v>30</v>
      </c>
      <c r="E13" s="27"/>
      <c r="F13" s="27"/>
      <c r="G13" s="44"/>
      <c r="H13" s="47"/>
    </row>
    <row r="14" spans="1:8" ht="55.2" customHeight="1">
      <c r="B14" s="29"/>
      <c r="C14" s="31"/>
      <c r="D14" s="31"/>
      <c r="E14" s="31"/>
      <c r="F14" s="31"/>
      <c r="G14" s="32"/>
      <c r="H14" s="35"/>
    </row>
    <row r="15" spans="1:8">
      <c r="B15" s="8">
        <f>IF(DAY(MaySun1)=1,IF(AND(YEAR(MaySun1+29)=CalendarYear,MONTH(MaySun1+29)=5),MaySun1+29,""),IF(AND(YEAR(MaySun1+36)=CalendarYear,MONTH(MaySun1+36)=5),MaySun1+36,""))</f>
        <v>44347</v>
      </c>
      <c r="C15" s="9" t="str">
        <f>IF(DAY(MaySun1)=1,IF(AND(YEAR(MaySun1+30)=CalendarYear,MONTH(MaySun1+30)=5),MaySun1+30,""),IF(AND(YEAR(MaySun1+37)=CalendarYear,MONTH(MaySun1+37)=5),MaySun1+37,""))</f>
        <v/>
      </c>
      <c r="D15" s="124" t="s">
        <v>2</v>
      </c>
      <c r="E15" s="124"/>
      <c r="F15" s="124"/>
      <c r="G15" s="124"/>
      <c r="H15" s="125"/>
    </row>
    <row r="16" spans="1:8" ht="55.2" customHeight="1" thickBot="1">
      <c r="B16" s="14"/>
      <c r="C16" s="15"/>
      <c r="D16" s="120"/>
      <c r="E16" s="120"/>
      <c r="F16" s="120"/>
      <c r="G16" s="120"/>
      <c r="H16" s="121"/>
    </row>
  </sheetData>
  <mergeCells count="4">
    <mergeCell ref="C1:G3"/>
    <mergeCell ref="D15:H15"/>
    <mergeCell ref="D16:H16"/>
    <mergeCell ref="H1:H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topLeftCell="A5" workbookViewId="0">
      <selection activeCell="D10" sqref="D10"/>
    </sheetView>
  </sheetViews>
  <sheetFormatPr defaultRowHeight="15.6"/>
  <cols>
    <col min="1" max="1" width="3.5" customWidth="1"/>
    <col min="2" max="8" width="15.5" customWidth="1"/>
  </cols>
  <sheetData>
    <row r="1" spans="1:8" ht="25.8">
      <c r="A1" s="1"/>
      <c r="B1" s="2"/>
      <c r="C1" s="113" t="s">
        <v>20</v>
      </c>
      <c r="D1" s="114"/>
      <c r="E1" s="114"/>
      <c r="F1" s="114"/>
      <c r="G1" s="114"/>
      <c r="H1" s="122"/>
    </row>
    <row r="2" spans="1:8" ht="25.8">
      <c r="A2" s="1"/>
      <c r="B2" s="19"/>
      <c r="C2" s="114"/>
      <c r="D2" s="114"/>
      <c r="E2" s="114"/>
      <c r="F2" s="114"/>
      <c r="G2" s="114"/>
      <c r="H2" s="122"/>
    </row>
    <row r="3" spans="1:8" ht="57.6" customHeight="1" thickBot="1">
      <c r="B3" s="20"/>
      <c r="C3" s="114"/>
      <c r="D3" s="114"/>
      <c r="E3" s="114"/>
      <c r="F3" s="114"/>
      <c r="G3" s="114"/>
      <c r="H3" s="123"/>
    </row>
    <row r="4" spans="1:8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</row>
    <row r="5" spans="1:8">
      <c r="B5" s="26" t="str">
        <f>IF(DAY(MaySun1)=1,"",IF(AND(YEAR(MaySun1+1)=CalendarYear,MONTH(MaySun1+1)=5),MaySun1+1,""))</f>
        <v/>
      </c>
      <c r="C5" s="77"/>
      <c r="D5" s="27"/>
      <c r="E5" s="27">
        <v>1</v>
      </c>
      <c r="F5" s="27">
        <v>2</v>
      </c>
      <c r="G5" s="27">
        <v>3</v>
      </c>
      <c r="H5" s="28">
        <v>4</v>
      </c>
    </row>
    <row r="6" spans="1:8" ht="55.2" customHeight="1">
      <c r="B6" s="29"/>
      <c r="C6" s="31"/>
      <c r="D6" s="31"/>
      <c r="E6" s="31"/>
      <c r="F6" s="73"/>
      <c r="G6" s="32"/>
      <c r="H6" s="80"/>
    </row>
    <row r="7" spans="1:8">
      <c r="B7" s="21">
        <v>5</v>
      </c>
      <c r="C7" s="22">
        <v>6</v>
      </c>
      <c r="D7" s="22">
        <v>7</v>
      </c>
      <c r="E7" s="22">
        <v>8</v>
      </c>
      <c r="F7" s="22">
        <v>9</v>
      </c>
      <c r="G7" s="22">
        <v>10</v>
      </c>
      <c r="H7" s="23">
        <v>11</v>
      </c>
    </row>
    <row r="8" spans="1:8" ht="56.4" customHeight="1">
      <c r="B8" s="58"/>
      <c r="C8" s="58"/>
      <c r="D8" s="58"/>
      <c r="E8" s="58"/>
      <c r="F8" s="12"/>
      <c r="G8" s="12"/>
      <c r="H8" s="12"/>
    </row>
    <row r="9" spans="1:8">
      <c r="B9" s="34">
        <v>12</v>
      </c>
      <c r="C9" s="27">
        <v>13</v>
      </c>
      <c r="D9" s="27">
        <v>14</v>
      </c>
      <c r="E9" s="27">
        <v>15</v>
      </c>
      <c r="F9" s="27">
        <v>16</v>
      </c>
      <c r="G9" s="27">
        <v>17</v>
      </c>
      <c r="H9" s="28">
        <v>18</v>
      </c>
    </row>
    <row r="10" spans="1:8" ht="55.2" customHeight="1">
      <c r="B10" s="32"/>
      <c r="C10" s="31"/>
      <c r="D10" s="31"/>
      <c r="E10" s="31"/>
      <c r="F10" s="42"/>
      <c r="G10" s="42"/>
      <c r="H10" s="65"/>
    </row>
    <row r="11" spans="1:8">
      <c r="B11" s="21">
        <v>19</v>
      </c>
      <c r="C11" s="22">
        <v>20</v>
      </c>
      <c r="D11" s="22">
        <v>21</v>
      </c>
      <c r="E11" s="22">
        <v>22</v>
      </c>
      <c r="F11" s="22">
        <v>23</v>
      </c>
      <c r="G11" s="22">
        <v>24</v>
      </c>
      <c r="H11" s="23">
        <v>25</v>
      </c>
    </row>
    <row r="12" spans="1:8" ht="55.2" customHeight="1">
      <c r="B12" s="10"/>
      <c r="C12" s="11"/>
      <c r="D12" s="11"/>
      <c r="E12" s="11"/>
      <c r="F12" s="11"/>
      <c r="G12" s="12"/>
      <c r="H12" s="13"/>
    </row>
    <row r="13" spans="1:8">
      <c r="B13" s="34">
        <v>26</v>
      </c>
      <c r="C13" s="27">
        <v>27</v>
      </c>
      <c r="D13" s="27">
        <v>28</v>
      </c>
      <c r="E13" s="27">
        <v>29</v>
      </c>
      <c r="F13" s="27">
        <v>30</v>
      </c>
      <c r="G13" s="81">
        <v>31</v>
      </c>
      <c r="H13" s="47"/>
    </row>
    <row r="14" spans="1:8" ht="55.2" customHeight="1">
      <c r="B14" s="29"/>
      <c r="C14" s="31"/>
      <c r="D14" s="73" t="s">
        <v>31</v>
      </c>
      <c r="E14" s="31"/>
      <c r="F14" s="31"/>
      <c r="G14" s="32"/>
      <c r="H14" s="35"/>
    </row>
    <row r="15" spans="1:8">
      <c r="B15" s="8">
        <f>IF(DAY(MaySun1)=1,IF(AND(YEAR(MaySun1+29)=CalendarYear,MONTH(MaySun1+29)=5),MaySun1+29,""),IF(AND(YEAR(MaySun1+36)=CalendarYear,MONTH(MaySun1+36)=5),MaySun1+36,""))</f>
        <v>44347</v>
      </c>
      <c r="C15" s="9" t="str">
        <f>IF(DAY(MaySun1)=1,IF(AND(YEAR(MaySun1+30)=CalendarYear,MONTH(MaySun1+30)=5),MaySun1+30,""),IF(AND(YEAR(MaySun1+37)=CalendarYear,MONTH(MaySun1+37)=5),MaySun1+37,""))</f>
        <v/>
      </c>
      <c r="D15" s="124" t="s">
        <v>2</v>
      </c>
      <c r="E15" s="124"/>
      <c r="F15" s="124"/>
      <c r="G15" s="124"/>
      <c r="H15" s="125"/>
    </row>
    <row r="16" spans="1:8" ht="55.2" customHeight="1" thickBot="1">
      <c r="B16" s="14"/>
      <c r="C16" s="15"/>
      <c r="D16" s="120"/>
      <c r="E16" s="120"/>
      <c r="F16" s="120"/>
      <c r="G16" s="120"/>
      <c r="H16" s="121"/>
    </row>
  </sheetData>
  <mergeCells count="4">
    <mergeCell ref="C1:G3"/>
    <mergeCell ref="H1:H3"/>
    <mergeCell ref="D15:H15"/>
    <mergeCell ref="D16:H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4" workbookViewId="0">
      <selection activeCell="M8" sqref="M8"/>
    </sheetView>
  </sheetViews>
  <sheetFormatPr defaultRowHeight="15.6"/>
  <cols>
    <col min="1" max="1" width="3.5" customWidth="1"/>
    <col min="2" max="8" width="15.5" customWidth="1"/>
  </cols>
  <sheetData>
    <row r="1" spans="1:8" ht="25.8">
      <c r="A1" s="1"/>
      <c r="B1" s="2"/>
      <c r="C1" s="113" t="s">
        <v>21</v>
      </c>
      <c r="D1" s="114"/>
      <c r="E1" s="114"/>
      <c r="F1" s="114"/>
      <c r="G1" s="114"/>
      <c r="H1" s="122"/>
    </row>
    <row r="2" spans="1:8" ht="25.8">
      <c r="A2" s="1"/>
      <c r="B2" s="19"/>
      <c r="C2" s="114"/>
      <c r="D2" s="114"/>
      <c r="E2" s="114"/>
      <c r="F2" s="114"/>
      <c r="G2" s="114"/>
      <c r="H2" s="122"/>
    </row>
    <row r="3" spans="1:8" ht="57.6" customHeight="1" thickBot="1">
      <c r="B3" s="20"/>
      <c r="C3" s="114"/>
      <c r="D3" s="114"/>
      <c r="E3" s="114"/>
      <c r="F3" s="114"/>
      <c r="G3" s="114"/>
      <c r="H3" s="123"/>
    </row>
    <row r="4" spans="1:8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</row>
    <row r="5" spans="1:8">
      <c r="B5" s="26" t="str">
        <f>IF(DAY(MaySun1)=1,"",IF(AND(YEAR(MaySun1+1)=CalendarYear,MONTH(MaySun1+1)=5),MaySun1+1,""))</f>
        <v/>
      </c>
      <c r="C5" s="77"/>
      <c r="D5" s="27"/>
      <c r="E5" s="27"/>
      <c r="F5" s="27"/>
      <c r="G5" s="27"/>
      <c r="H5" s="28">
        <v>1</v>
      </c>
    </row>
    <row r="6" spans="1:8" ht="55.2" customHeight="1">
      <c r="B6" s="29"/>
      <c r="C6" s="31"/>
      <c r="D6" s="31"/>
      <c r="E6" s="31"/>
      <c r="F6" s="73"/>
      <c r="G6" s="32"/>
      <c r="H6" s="80"/>
    </row>
    <row r="7" spans="1:8">
      <c r="B7" s="21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3">
        <v>8</v>
      </c>
    </row>
    <row r="8" spans="1:8" ht="56.4" customHeight="1">
      <c r="B8" s="58"/>
      <c r="C8" s="58"/>
      <c r="D8" s="58"/>
      <c r="E8" s="58"/>
      <c r="F8" s="12"/>
      <c r="G8" s="12"/>
      <c r="H8" s="12"/>
    </row>
    <row r="9" spans="1:8">
      <c r="B9" s="22">
        <f>IF(DAY(MarSun1)=1,IF(AND(YEAR(MarSun1+2)=CalendarYear,MONTH(MarSun1+2)=3),MarSun1+2,""),IF(AND(YEAR(MarSun1+9)=CalendarYear,MONTH(MarSun1+9)=3),MarSun1+9,""))</f>
        <v>44264</v>
      </c>
      <c r="C9" s="22">
        <f>IF(DAY(MarSun1)=1,IF(AND(YEAR(MarSun1+3)=CalendarYear,MONTH(MarSun1+3)=3),MarSun1+3,""),IF(AND(YEAR(MarSun1+10)=CalendarYear,MONTH(MarSun1+10)=3),MarSun1+10,""))</f>
        <v>44265</v>
      </c>
      <c r="D9" s="22">
        <f>IF(DAY(MarSun1)=1,IF(AND(YEAR(MarSun1+4)=CalendarYear,MONTH(MarSun1+4)=3),MarSun1+4,""),IF(AND(YEAR(MarSun1+11)=CalendarYear,MONTH(MarSun1+11)=3),MarSun1+11,""))</f>
        <v>44266</v>
      </c>
      <c r="E9" s="22">
        <f>IF(DAY(MarSun1)=1,IF(AND(YEAR(MarSun1+5)=CalendarYear,MONTH(MarSun1+5)=3),MarSun1+5,""),IF(AND(YEAR(MarSun1+12)=CalendarYear,MONTH(MarSun1+12)=3),MarSun1+12,""))</f>
        <v>44267</v>
      </c>
      <c r="F9" s="22">
        <f>IF(DAY(MarSun1)=1,IF(AND(YEAR(MarSun1+6)=CalendarYear,MONTH(MarSun1+6)=3),MarSun1+6,""),IF(AND(YEAR(MarSun1+13)=CalendarYear,MONTH(MarSun1+13)=3),MarSun1+13,""))</f>
        <v>44268</v>
      </c>
      <c r="G9" s="23">
        <f>IF(DAY(MarSun1)=1,IF(AND(YEAR(MarSun1+7)=CalendarYear,MONTH(MarSun1+7)=3),MarSun1+7,""),IF(AND(YEAR(MarSun1+14)=CalendarYear,MONTH(MarSun1+14)=3),MarSun1+14,""))</f>
        <v>44269</v>
      </c>
      <c r="H9" s="23">
        <v>15</v>
      </c>
    </row>
    <row r="10" spans="1:8" ht="55.2" customHeight="1">
      <c r="B10" s="58"/>
      <c r="C10" s="58"/>
      <c r="D10" s="58"/>
      <c r="E10" s="58"/>
      <c r="F10" s="12"/>
      <c r="G10" s="12"/>
      <c r="H10" s="12"/>
    </row>
    <row r="11" spans="1:8">
      <c r="B11" s="27">
        <f>IF(DAY(MarSun1)=1,IF(AND(YEAR(MarSun1+9)=CalendarYear,MONTH(MarSun1+9)=3),MarSun1+9,""),IF(AND(YEAR(MarSun1+16)=CalendarYear,MONTH(MarSun1+16)=3),MarSun1+16,""))</f>
        <v>44271</v>
      </c>
      <c r="C11" s="27">
        <f>IF(DAY(MarSun1)=1,IF(AND(YEAR(MarSun1+10)=CalendarYear,MONTH(MarSun1+10)=3),MarSun1+10,""),IF(AND(YEAR(MarSun1+17)=CalendarYear,MONTH(MarSun1+17)=3),MarSun1+17,""))</f>
        <v>44272</v>
      </c>
      <c r="D11" s="27">
        <f>IF(DAY(MarSun1)=1,IF(AND(YEAR(MarSun1+11)=CalendarYear,MONTH(MarSun1+11)=3),MarSun1+11,""),IF(AND(YEAR(MarSun1+18)=CalendarYear,MONTH(MarSun1+18)=3),MarSun1+18,""))</f>
        <v>44273</v>
      </c>
      <c r="E11" s="27">
        <f>IF(DAY(MarSun1)=1,IF(AND(YEAR(MarSun1+12)=CalendarYear,MONTH(MarSun1+12)=3),MarSun1+12,""),IF(AND(YEAR(MarSun1+19)=CalendarYear,MONTH(MarSun1+19)=3),MarSun1+19,""))</f>
        <v>44274</v>
      </c>
      <c r="F11" s="27">
        <f>IF(DAY(MarSun1)=1,IF(AND(YEAR(MarSun1+13)=CalendarYear,MONTH(MarSun1+13)=3),MarSun1+13,""),IF(AND(YEAR(MarSun1+20)=CalendarYear,MONTH(MarSun1+20)=3),MarSun1+20,""))</f>
        <v>44275</v>
      </c>
      <c r="G11" s="28">
        <f>IF(DAY(MarSun1)=1,IF(AND(YEAR(MarSun1+14)=CalendarYear,MONTH(MarSun1+14)=3),MarSun1+14,""),IF(AND(YEAR(MarSun1+21)=CalendarYear,MONTH(MarSun1+21)=3),MarSun1+21,""))</f>
        <v>44276</v>
      </c>
      <c r="H11" s="28">
        <v>22</v>
      </c>
    </row>
    <row r="12" spans="1:8" ht="55.2" customHeight="1">
      <c r="B12" s="32"/>
      <c r="C12" s="31"/>
      <c r="D12" s="31"/>
      <c r="E12" s="31"/>
      <c r="F12" s="42"/>
      <c r="G12" s="42"/>
      <c r="H12" s="65"/>
    </row>
    <row r="13" spans="1:8">
      <c r="B13" s="22">
        <f>IF(DAY(MarSun1)=1,IF(AND(YEAR(MarSun1+16)=CalendarYear,MONTH(MarSun1+16)=3),MarSun1+16,""),IF(AND(YEAR(MarSun1+23)=CalendarYear,MONTH(MarSun1+23)=3),MarSun1+23,""))</f>
        <v>44278</v>
      </c>
      <c r="C13" s="22">
        <f>IF(DAY(MarSun1)=1,IF(AND(YEAR(MarSun1+17)=CalendarYear,MONTH(MarSun1+17)=3),MarSun1+17,""),IF(AND(YEAR(MarSun1+24)=CalendarYear,MONTH(MarSun1+24)=3),MarSun1+24,""))</f>
        <v>44279</v>
      </c>
      <c r="D13" s="22">
        <f>IF(DAY(MarSun1)=1,IF(AND(YEAR(MarSun1+18)=CalendarYear,MONTH(MarSun1+18)=3),MarSun1+18,""),IF(AND(YEAR(MarSun1+25)=CalendarYear,MONTH(MarSun1+25)=3),MarSun1+25,""))</f>
        <v>44280</v>
      </c>
      <c r="E13" s="22">
        <f>IF(DAY(MarSun1)=1,IF(AND(YEAR(MarSun1+19)=CalendarYear,MONTH(MarSun1+19)=3),MarSun1+19,""),IF(AND(YEAR(MarSun1+26)=CalendarYear,MONTH(MarSun1+26)=3),MarSun1+26,""))</f>
        <v>44281</v>
      </c>
      <c r="F13" s="22">
        <f>IF(DAY(MarSun1)=1,IF(AND(YEAR(MarSun1+20)=CalendarYear,MONTH(MarSun1+20)=3),MarSun1+20,""),IF(AND(YEAR(MarSun1+27)=CalendarYear,MONTH(MarSun1+27)=3),MarSun1+27,""))</f>
        <v>44282</v>
      </c>
      <c r="G13" s="23">
        <f>IF(DAY(MarSun1)=1,IF(AND(YEAR(MarSun1+21)=CalendarYear,MONTH(MarSun1+21)=3),MarSun1+21,""),IF(AND(YEAR(MarSun1+28)=CalendarYear,MONTH(MarSun1+28)=3),MarSun1+28,""))</f>
        <v>44283</v>
      </c>
      <c r="H13" s="23">
        <v>29</v>
      </c>
    </row>
    <row r="14" spans="1:8" ht="55.2" customHeight="1">
      <c r="B14" s="29"/>
      <c r="C14" s="31"/>
      <c r="D14" s="31"/>
      <c r="E14" s="31"/>
      <c r="F14" s="31"/>
      <c r="G14" s="32"/>
      <c r="H14" s="35"/>
    </row>
    <row r="15" spans="1:8">
      <c r="B15" s="71">
        <v>30</v>
      </c>
      <c r="C15" s="9" t="str">
        <f>IF(DAY(MaySun1)=1,IF(AND(YEAR(MaySun1+30)=CalendarYear,MONTH(MaySun1+30)=5),MaySun1+30,""),IF(AND(YEAR(MaySun1+37)=CalendarYear,MONTH(MaySun1+37)=5),MaySun1+37,""))</f>
        <v/>
      </c>
      <c r="D15" s="124" t="s">
        <v>2</v>
      </c>
      <c r="E15" s="124"/>
      <c r="F15" s="124"/>
      <c r="G15" s="124"/>
      <c r="H15" s="125"/>
    </row>
    <row r="16" spans="1:8" ht="55.2" customHeight="1" thickBot="1">
      <c r="B16" s="14"/>
      <c r="C16" s="15"/>
      <c r="D16" s="120"/>
      <c r="E16" s="120"/>
      <c r="F16" s="120"/>
      <c r="G16" s="120"/>
      <c r="H16" s="121"/>
    </row>
  </sheetData>
  <mergeCells count="4">
    <mergeCell ref="C1:G3"/>
    <mergeCell ref="H1:H3"/>
    <mergeCell ref="D15:H15"/>
    <mergeCell ref="D16:H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10" sqref="H10"/>
    </sheetView>
  </sheetViews>
  <sheetFormatPr defaultRowHeight="15.6"/>
  <cols>
    <col min="1" max="1" width="3.5" customWidth="1"/>
    <col min="2" max="8" width="15.5" customWidth="1"/>
  </cols>
  <sheetData>
    <row r="1" spans="1:8" ht="25.8">
      <c r="A1" s="1"/>
      <c r="B1" s="2"/>
      <c r="C1" s="113" t="s">
        <v>22</v>
      </c>
      <c r="D1" s="114"/>
      <c r="E1" s="114"/>
      <c r="F1" s="114"/>
      <c r="G1" s="114"/>
      <c r="H1" s="122"/>
    </row>
    <row r="2" spans="1:8" ht="25.8">
      <c r="A2" s="1"/>
      <c r="B2" s="19"/>
      <c r="C2" s="114"/>
      <c r="D2" s="114"/>
      <c r="E2" s="114"/>
      <c r="F2" s="114"/>
      <c r="G2" s="114"/>
      <c r="H2" s="122"/>
    </row>
    <row r="3" spans="1:8" ht="57.6" customHeight="1" thickBot="1">
      <c r="B3" s="20"/>
      <c r="C3" s="114"/>
      <c r="D3" s="114"/>
      <c r="E3" s="114"/>
      <c r="F3" s="114"/>
      <c r="G3" s="114"/>
      <c r="H3" s="123"/>
    </row>
    <row r="4" spans="1:8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</row>
    <row r="5" spans="1:8">
      <c r="B5" s="26" t="str">
        <f>IF(DAY(MaySun1)=1,"",IF(AND(YEAR(MaySun1+1)=CalendarYear,MONTH(MaySun1+1)=5),MaySun1+1,""))</f>
        <v/>
      </c>
      <c r="C5" s="77">
        <v>1</v>
      </c>
      <c r="D5" s="27">
        <v>2</v>
      </c>
      <c r="E5" s="27">
        <v>3</v>
      </c>
      <c r="F5" s="27">
        <v>4</v>
      </c>
      <c r="G5" s="27">
        <v>5</v>
      </c>
      <c r="H5" s="28">
        <v>6</v>
      </c>
    </row>
    <row r="6" spans="1:8" ht="55.2" customHeight="1">
      <c r="B6" s="29"/>
      <c r="C6" s="31"/>
      <c r="D6" s="31"/>
      <c r="E6" s="31"/>
      <c r="F6" s="73"/>
      <c r="G6" s="32"/>
      <c r="H6" s="80"/>
    </row>
    <row r="7" spans="1:8">
      <c r="B7" s="21">
        <v>7</v>
      </c>
      <c r="C7" s="22">
        <v>8</v>
      </c>
      <c r="D7" s="22">
        <v>9</v>
      </c>
      <c r="E7" s="22">
        <v>10</v>
      </c>
      <c r="F7" s="22">
        <v>11</v>
      </c>
      <c r="G7" s="22">
        <v>12</v>
      </c>
      <c r="H7" s="23">
        <v>13</v>
      </c>
    </row>
    <row r="8" spans="1:8" ht="56.4" customHeight="1">
      <c r="B8" s="58"/>
      <c r="C8" s="58"/>
      <c r="D8" s="58"/>
      <c r="E8" s="58"/>
      <c r="F8" s="12"/>
      <c r="G8" s="12"/>
      <c r="H8" s="12"/>
    </row>
    <row r="9" spans="1:8">
      <c r="B9" s="34">
        <v>14</v>
      </c>
      <c r="C9" s="27">
        <v>15</v>
      </c>
      <c r="D9" s="27">
        <v>16</v>
      </c>
      <c r="E9" s="27">
        <v>17</v>
      </c>
      <c r="F9" s="27">
        <v>18</v>
      </c>
      <c r="G9" s="27">
        <v>19</v>
      </c>
      <c r="H9" s="28">
        <v>20</v>
      </c>
    </row>
    <row r="10" spans="1:8" ht="55.2" customHeight="1">
      <c r="B10" s="32"/>
      <c r="C10" s="31"/>
      <c r="D10" s="31"/>
      <c r="E10" s="31"/>
      <c r="F10" s="42"/>
      <c r="G10" s="42"/>
      <c r="H10" s="65"/>
    </row>
    <row r="11" spans="1:8">
      <c r="B11" s="21">
        <v>21</v>
      </c>
      <c r="C11" s="22">
        <v>22</v>
      </c>
      <c r="D11" s="22">
        <v>23</v>
      </c>
      <c r="E11" s="22">
        <v>24</v>
      </c>
      <c r="F11" s="22">
        <v>25</v>
      </c>
      <c r="G11" s="22">
        <v>26</v>
      </c>
      <c r="H11" s="23">
        <v>27</v>
      </c>
    </row>
    <row r="12" spans="1:8" ht="55.2" customHeight="1">
      <c r="B12" s="10"/>
      <c r="C12" s="11"/>
      <c r="D12" s="11"/>
      <c r="E12" s="11"/>
      <c r="F12" s="82" t="s">
        <v>23</v>
      </c>
      <c r="G12" s="12"/>
      <c r="H12" s="13"/>
    </row>
    <row r="13" spans="1:8">
      <c r="B13" s="34">
        <v>28</v>
      </c>
      <c r="C13" s="27">
        <v>29</v>
      </c>
      <c r="D13" s="27">
        <v>30</v>
      </c>
      <c r="E13" s="27">
        <v>31</v>
      </c>
      <c r="F13" s="27"/>
      <c r="G13" s="27"/>
      <c r="H13" s="28"/>
    </row>
    <row r="14" spans="1:8" ht="55.2" customHeight="1">
      <c r="B14" s="29"/>
      <c r="C14" s="31"/>
      <c r="D14" s="31"/>
      <c r="E14" s="31"/>
      <c r="F14" s="31"/>
      <c r="G14" s="32"/>
      <c r="H14" s="35"/>
    </row>
    <row r="15" spans="1:8">
      <c r="B15" s="71"/>
      <c r="C15" s="9" t="str">
        <f>IF(DAY(MaySun1)=1,IF(AND(YEAR(MaySun1+30)=CalendarYear,MONTH(MaySun1+30)=5),MaySun1+30,""),IF(AND(YEAR(MaySun1+37)=CalendarYear,MONTH(MaySun1+37)=5),MaySun1+37,""))</f>
        <v/>
      </c>
      <c r="D15" s="124" t="s">
        <v>2</v>
      </c>
      <c r="E15" s="124"/>
      <c r="F15" s="124"/>
      <c r="G15" s="124"/>
      <c r="H15" s="125"/>
    </row>
    <row r="16" spans="1:8" ht="55.2" customHeight="1" thickBot="1">
      <c r="B16" s="14"/>
      <c r="C16" s="15"/>
      <c r="D16" s="120"/>
      <c r="E16" s="120"/>
      <c r="F16" s="120"/>
      <c r="G16" s="120"/>
      <c r="H16" s="121"/>
    </row>
  </sheetData>
  <mergeCells count="4">
    <mergeCell ref="C1:G3"/>
    <mergeCell ref="H1:H3"/>
    <mergeCell ref="D15:H15"/>
    <mergeCell ref="D16:H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topLeftCell="A4" workbookViewId="0">
      <selection activeCell="K11" sqref="K11"/>
    </sheetView>
  </sheetViews>
  <sheetFormatPr defaultRowHeight="15.6"/>
  <cols>
    <col min="1" max="1" width="3.5" customWidth="1"/>
    <col min="2" max="9" width="15.5" customWidth="1"/>
  </cols>
  <sheetData>
    <row r="1" spans="1:18" s="2" customFormat="1" ht="15.75" customHeight="1">
      <c r="A1" s="1"/>
      <c r="B1" s="1"/>
      <c r="C1" s="113" t="s">
        <v>25</v>
      </c>
      <c r="D1" s="114"/>
      <c r="E1" s="114"/>
      <c r="F1" s="114"/>
      <c r="G1" s="114"/>
      <c r="I1" s="3" t="s">
        <v>0</v>
      </c>
    </row>
    <row r="2" spans="1:18" s="2" customFormat="1" ht="26.25" customHeight="1">
      <c r="A2" s="1"/>
      <c r="B2" s="1"/>
      <c r="C2" s="114"/>
      <c r="D2" s="114"/>
      <c r="E2" s="114"/>
      <c r="F2" s="114"/>
      <c r="G2" s="114"/>
      <c r="I2" s="4">
        <v>2021</v>
      </c>
    </row>
    <row r="3" spans="1:18" s="2" customFormat="1" ht="57.75" customHeight="1" thickBot="1">
      <c r="A3"/>
      <c r="C3" s="114"/>
      <c r="D3" s="114"/>
      <c r="E3" s="114"/>
      <c r="F3" s="114"/>
      <c r="G3" s="114"/>
      <c r="I3" s="5"/>
    </row>
    <row r="4" spans="1:18" ht="29.2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  <c r="I4" s="115"/>
      <c r="J4" s="2"/>
      <c r="L4" s="2"/>
      <c r="M4" s="6"/>
      <c r="Q4" s="2"/>
      <c r="R4" s="2"/>
    </row>
    <row r="5" spans="1:18" ht="15" customHeight="1">
      <c r="B5" s="26" t="str">
        <f>IF(DAY(JanSun1)=1,"",IF(AND(YEAR(JanSun1+1)=CalendarYear,MONTH(JanSun1+1)=1),JanSun1+1,""))</f>
        <v/>
      </c>
      <c r="C5" s="27" t="str">
        <f>IF(DAY(JanSun1)=1,"",IF(AND(YEAR(JanSun1+2)=CalendarYear,MONTH(JanSun1+2)=1),JanSun1+2,""))</f>
        <v/>
      </c>
      <c r="D5" s="27" t="str">
        <f>IF(DAY(JanSun1)=1,"",IF(AND(YEAR(JanSun1+3)=CalendarYear,MONTH(JanSun1+3)=1),JanSun1+3,""))</f>
        <v/>
      </c>
      <c r="E5" s="27" t="str">
        <f>IF(DAY(JanSun1)=1,"",IF(AND(YEAR(JanSun1+4)=CalendarYear,MONTH(JanSun1+4)=1),JanSun1+4,""))</f>
        <v/>
      </c>
      <c r="F5" s="27">
        <f>IF(DAY(JanSun1)=1,"",IF(AND(YEAR(JanSun1+5)=CalendarYear,MONTH(JanSun1+5)=1),JanSun1+5,""))</f>
        <v>44197</v>
      </c>
      <c r="G5" s="27">
        <f>IF(DAY(JanSun1)=1,"",IF(AND(YEAR(JanSun1+6)=CalendarYear,MONTH(JanSun1+6)=1),JanSun1+6,""))</f>
        <v>44198</v>
      </c>
      <c r="H5" s="28">
        <f>IF(DAY(JanSun1)=1,IF(AND(YEAR(JanSun1)=CalendarYear,MONTH(JanSun1)=1),JanSun1,""),IF(AND(YEAR(JanSun1+7)=CalendarYear,MONTH(JanSun1+7)=1),JanSun1+7,""))</f>
        <v>44199</v>
      </c>
      <c r="I5" s="116"/>
      <c r="K5" s="2"/>
      <c r="L5" s="2"/>
      <c r="M5" s="2"/>
      <c r="Q5" s="7"/>
      <c r="R5" s="2"/>
    </row>
    <row r="6" spans="1:18" s="7" customFormat="1" ht="55.5" customHeight="1">
      <c r="A6"/>
      <c r="B6" s="29"/>
      <c r="C6" s="30"/>
      <c r="D6" s="30"/>
      <c r="E6" s="31"/>
      <c r="F6" s="30" t="s">
        <v>10</v>
      </c>
      <c r="G6" s="32"/>
      <c r="H6" s="33"/>
      <c r="I6" s="116"/>
      <c r="L6"/>
      <c r="M6"/>
    </row>
    <row r="7" spans="1:18" s="2" customFormat="1" ht="15" customHeight="1">
      <c r="A7"/>
      <c r="B7" s="21">
        <f>IF(DAY(JanSun1)=1,IF(AND(YEAR(JanSun1+1)=CalendarYear,MONTH(JanSun1+1)=1),JanSun1+1,""),IF(AND(YEAR(JanSun1+8)=CalendarYear,MONTH(JanSun1+8)=1),JanSun1+8,""))</f>
        <v>44200</v>
      </c>
      <c r="C7" s="22">
        <f>IF(DAY(JanSun1)=1,IF(AND(YEAR(JanSun1+2)=CalendarYear,MONTH(JanSun1+2)=1),JanSun1+2,""),IF(AND(YEAR(JanSun1+9)=CalendarYear,MONTH(JanSun1+9)=1),JanSun1+9,""))</f>
        <v>44201</v>
      </c>
      <c r="D7" s="22">
        <f>IF(DAY(JanSun1)=1,IF(AND(YEAR(JanSun1+3)=CalendarYear,MONTH(JanSun1+3)=1),JanSun1+3,""),IF(AND(YEAR(JanSun1+10)=CalendarYear,MONTH(JanSun1+10)=1),JanSun1+10,""))</f>
        <v>44202</v>
      </c>
      <c r="E7" s="22">
        <f>IF(DAY(JanSun1)=1,IF(AND(YEAR(JanSun1+4)=CalendarYear,MONTH(JanSun1+4)=1),JanSun1+4,""),IF(AND(YEAR(JanSun1+11)=CalendarYear,MONTH(JanSun1+11)=1),JanSun1+11,""))</f>
        <v>44203</v>
      </c>
      <c r="F7" s="22">
        <f>IF(DAY(JanSun1)=1,IF(AND(YEAR(JanSun1+5)=CalendarYear,MONTH(JanSun1+5)=1),JanSun1+5,""),IF(AND(YEAR(JanSun1+12)=CalendarYear,MONTH(JanSun1+12)=1),JanSun1+12,""))</f>
        <v>44204</v>
      </c>
      <c r="G7" s="22">
        <f>IF(DAY(JanSun1)=1,IF(AND(YEAR(JanSun1+6)=CalendarYear,MONTH(JanSun1+6)=1),JanSun1+6,""),IF(AND(YEAR(JanSun1+13)=CalendarYear,MONTH(JanSun1+13)=1),JanSun1+13,""))</f>
        <v>44205</v>
      </c>
      <c r="H7" s="23">
        <f>IF(DAY(JanSun1)=1,IF(AND(YEAR(JanSun1+7)=CalendarYear,MONTH(JanSun1+7)=1),JanSun1+7,""),IF(AND(YEAR(JanSun1+14)=CalendarYear,MONTH(JanSun1+14)=1),JanSun1+14,""))</f>
        <v>44206</v>
      </c>
      <c r="I7" s="116"/>
      <c r="L7"/>
      <c r="M7"/>
    </row>
    <row r="8" spans="1:18" s="2" customFormat="1" ht="55.5" customHeight="1">
      <c r="A8"/>
      <c r="B8" s="33"/>
      <c r="C8" s="11"/>
      <c r="D8" s="33" t="s">
        <v>11</v>
      </c>
      <c r="E8" s="11"/>
      <c r="F8" s="11"/>
      <c r="G8" s="12"/>
      <c r="H8" s="13"/>
      <c r="I8" s="116"/>
      <c r="L8"/>
      <c r="M8"/>
    </row>
    <row r="9" spans="1:18" s="2" customFormat="1" ht="15" customHeight="1">
      <c r="A9"/>
      <c r="B9" s="34">
        <f>IF(DAY(JanSun1)=1,IF(AND(YEAR(JanSun1+8)=CalendarYear,MONTH(JanSun1+8)=1),JanSun1+8,""),IF(AND(YEAR(JanSun1+15)=CalendarYear,MONTH(JanSun1+15)=1),JanSun1+15,""))</f>
        <v>44207</v>
      </c>
      <c r="C9" s="27">
        <f>IF(DAY(JanSun1)=1,IF(AND(YEAR(JanSun1+9)=CalendarYear,MONTH(JanSun1+9)=1),JanSun1+9,""),IF(AND(YEAR(JanSun1+16)=CalendarYear,MONTH(JanSun1+16)=1),JanSun1+16,""))</f>
        <v>44208</v>
      </c>
      <c r="D9" s="27">
        <f>IF(DAY(JanSun1)=1,IF(AND(YEAR(JanSun1+10)=CalendarYear,MONTH(JanSun1+10)=1),JanSun1+10,""),IF(AND(YEAR(JanSun1+17)=CalendarYear,MONTH(JanSun1+17)=1),JanSun1+17,""))</f>
        <v>44209</v>
      </c>
      <c r="E9" s="27">
        <f>IF(DAY(JanSun1)=1,IF(AND(YEAR(JanSun1+11)=CalendarYear,MONTH(JanSun1+11)=1),JanSun1+11,""),IF(AND(YEAR(JanSun1+18)=CalendarYear,MONTH(JanSun1+18)=1),JanSun1+18,""))</f>
        <v>44210</v>
      </c>
      <c r="F9" s="27">
        <f>IF(DAY(JanSun1)=1,IF(AND(YEAR(JanSun1+12)=CalendarYear,MONTH(JanSun1+12)=1),JanSun1+12,""),IF(AND(YEAR(JanSun1+19)=CalendarYear,MONTH(JanSun1+19)=1),JanSun1+19,""))</f>
        <v>44211</v>
      </c>
      <c r="G9" s="27">
        <f>IF(DAY(JanSun1)=1,IF(AND(YEAR(JanSun1+13)=CalendarYear,MONTH(JanSun1+13)=1),JanSun1+13,""),IF(AND(YEAR(JanSun1+20)=CalendarYear,MONTH(JanSun1+20)=1),JanSun1+20,""))</f>
        <v>44212</v>
      </c>
      <c r="H9" s="28">
        <f>IF(DAY(JanSun1)=1,IF(AND(YEAR(JanSun1+14)=CalendarYear,MONTH(JanSun1+14)=1),JanSun1+14,""),IF(AND(YEAR(JanSun1+21)=CalendarYear,MONTH(JanSun1+21)=1),JanSun1+21,""))</f>
        <v>44213</v>
      </c>
      <c r="I9" s="116"/>
    </row>
    <row r="10" spans="1:18" s="2" customFormat="1" ht="55.5" customHeight="1">
      <c r="A10"/>
      <c r="B10" s="29"/>
      <c r="C10" s="31"/>
      <c r="D10" s="31"/>
      <c r="E10" s="49"/>
      <c r="F10" s="49"/>
      <c r="G10" s="49"/>
      <c r="H10" s="49"/>
      <c r="I10" s="116"/>
    </row>
    <row r="11" spans="1:18" s="2" customFormat="1" ht="15" customHeight="1">
      <c r="A11"/>
      <c r="B11" s="21">
        <f>IF(DAY(JanSun1)=1,IF(AND(YEAR(JanSun1+15)=CalendarYear,MONTH(JanSun1+15)=1),JanSun1+15,""),IF(AND(YEAR(JanSun1+22)=CalendarYear,MONTH(JanSun1+22)=1),JanSun1+22,""))</f>
        <v>44214</v>
      </c>
      <c r="C11" s="22">
        <f>IF(DAY(JanSun1)=1,IF(AND(YEAR(JanSun1+16)=CalendarYear,MONTH(JanSun1+16)=1),JanSun1+16,""),IF(AND(YEAR(JanSun1+23)=CalendarYear,MONTH(JanSun1+23)=1),JanSun1+23,""))</f>
        <v>44215</v>
      </c>
      <c r="D11" s="22">
        <f>IF(DAY(JanSun1)=1,IF(AND(YEAR(JanSun1+17)=CalendarYear,MONTH(JanSun1+17)=1),JanSun1+17,""),IF(AND(YEAR(JanSun1+24)=CalendarYear,MONTH(JanSun1+24)=1),JanSun1+24,""))</f>
        <v>44216</v>
      </c>
      <c r="E11" s="22">
        <f>IF(DAY(JanSun1)=1,IF(AND(YEAR(JanSun1+18)=CalendarYear,MONTH(JanSun1+18)=1),JanSun1+18,""),IF(AND(YEAR(JanSun1+25)=CalendarYear,MONTH(JanSun1+25)=1),JanSun1+25,""))</f>
        <v>44217</v>
      </c>
      <c r="F11" s="22">
        <f>IF(DAY(JanSun1)=1,IF(AND(YEAR(JanSun1+19)=CalendarYear,MONTH(JanSun1+19)=1),JanSun1+19,""),IF(AND(YEAR(JanSun1+26)=CalendarYear,MONTH(JanSun1+26)=1),JanSun1+26,""))</f>
        <v>44218</v>
      </c>
      <c r="G11" s="22">
        <f>IF(DAY(JanSun1)=1,IF(AND(YEAR(JanSun1+20)=CalendarYear,MONTH(JanSun1+20)=1),JanSun1+20,""),IF(AND(YEAR(JanSun1+27)=CalendarYear,MONTH(JanSun1+27)=1),JanSun1+27,""))</f>
        <v>44219</v>
      </c>
      <c r="H11" s="23">
        <f>IF(DAY(JanSun1)=1,IF(AND(YEAR(JanSun1+21)=CalendarYear,MONTH(JanSun1+21)=1),JanSun1+21,""),IF(AND(YEAR(JanSun1+28)=CalendarYear,MONTH(JanSun1+28)=1),JanSun1+28,""))</f>
        <v>44220</v>
      </c>
      <c r="I11" s="116"/>
    </row>
    <row r="12" spans="1:18" s="2" customFormat="1" ht="55.5" customHeight="1">
      <c r="A12"/>
      <c r="B12" s="10"/>
      <c r="C12" s="11"/>
      <c r="D12" s="11"/>
      <c r="E12" s="11"/>
      <c r="F12" s="11"/>
      <c r="G12" s="12"/>
      <c r="H12" s="13"/>
      <c r="I12" s="116"/>
    </row>
    <row r="13" spans="1:18" s="2" customFormat="1" ht="15" customHeight="1">
      <c r="A13"/>
      <c r="B13" s="34">
        <f>IF(DAY(JanSun1)=1,IF(AND(YEAR(JanSun1+22)=CalendarYear,MONTH(JanSun1+22)=1),JanSun1+22,""),IF(AND(YEAR(JanSun1+29)=CalendarYear,MONTH(JanSun1+29)=1),JanSun1+29,""))</f>
        <v>44221</v>
      </c>
      <c r="C13" s="27">
        <f>IF(DAY(JanSun1)=1,IF(AND(YEAR(JanSun1+23)=CalendarYear,MONTH(JanSun1+23)=1),JanSun1+23,""),IF(AND(YEAR(JanSun1+30)=CalendarYear,MONTH(JanSun1+30)=1),JanSun1+30,""))</f>
        <v>44222</v>
      </c>
      <c r="D13" s="27">
        <f>IF(DAY(JanSun1)=1,IF(AND(YEAR(JanSun1+24)=CalendarYear,MONTH(JanSun1+24)=1),JanSun1+24,""),IF(AND(YEAR(JanSun1+31)=CalendarYear,MONTH(JanSun1+31)=1),JanSun1+31,""))</f>
        <v>44223</v>
      </c>
      <c r="E13" s="27">
        <f>IF(DAY(JanSun1)=1,IF(AND(YEAR(JanSun1+25)=CalendarYear,MONTH(JanSun1+25)=1),JanSun1+25,""),IF(AND(YEAR(JanSun1+32)=CalendarYear,MONTH(JanSun1+32)=1),JanSun1+32,""))</f>
        <v>44224</v>
      </c>
      <c r="F13" s="27">
        <f>IF(DAY(JanSun1)=1,IF(AND(YEAR(JanSun1+26)=CalendarYear,MONTH(JanSun1+26)=1),JanSun1+26,""),IF(AND(YEAR(JanSun1+33)=CalendarYear,MONTH(JanSun1+33)=1),JanSun1+33,""))</f>
        <v>44225</v>
      </c>
      <c r="G13" s="27">
        <f>IF(DAY(JanSun1)=1,IF(AND(YEAR(JanSun1+27)=CalendarYear,MONTH(JanSun1+27)=1),JanSun1+27,""),IF(AND(YEAR(JanSun1+34)=CalendarYear,MONTH(JanSun1+34)=1),JanSun1+34,""))</f>
        <v>44226</v>
      </c>
      <c r="H13" s="28">
        <f>IF(DAY(JanSun1)=1,IF(AND(YEAR(JanSun1+28)=CalendarYear,MONTH(JanSun1+28)=1),JanSun1+28,""),IF(AND(YEAR(JanSun1+35)=CalendarYear,MONTH(JanSun1+35)=1),JanSun1+35,""))</f>
        <v>44227</v>
      </c>
      <c r="I13" s="116"/>
    </row>
    <row r="14" spans="1:18" s="2" customFormat="1" ht="55.5" customHeight="1">
      <c r="A14"/>
      <c r="B14" s="29"/>
      <c r="C14" s="31"/>
      <c r="D14" s="31"/>
      <c r="E14" s="31"/>
      <c r="F14" s="31"/>
      <c r="G14" s="32"/>
      <c r="H14" s="35"/>
      <c r="I14" s="116"/>
    </row>
    <row r="15" spans="1:18" s="2" customFormat="1" ht="15" customHeight="1">
      <c r="A15"/>
      <c r="B15" s="8" t="str">
        <f>IF(DAY(JanSun1)=1,IF(AND(YEAR(JanSun1+29)=CalendarYear,MONTH(JanSun1+29)=1),JanSun1+29,""),IF(AND(YEAR(JanSun1+36)=CalendarYear,MONTH(JanSun1+36)=1),JanSun1+36,""))</f>
        <v/>
      </c>
      <c r="C15" s="9" t="str">
        <f>IF(DAY(JanSun1)=1,IF(AND(YEAR(JanSun1+30)=CalendarYear,MONTH(JanSun1+30)=1),JanSun1+30,""),IF(AND(YEAR(JanSun1+37)=CalendarYear,MONTH(JanSun1+37)=1),JanSun1+37,""))</f>
        <v/>
      </c>
      <c r="D15" s="124" t="s">
        <v>1</v>
      </c>
      <c r="E15" s="124"/>
      <c r="F15" s="124"/>
      <c r="G15" s="124"/>
      <c r="H15" s="125"/>
      <c r="I15" s="116"/>
    </row>
    <row r="16" spans="1:18" s="2" customFormat="1" ht="55.5" customHeight="1" thickBot="1">
      <c r="A16"/>
      <c r="B16" s="14"/>
      <c r="C16" s="15"/>
      <c r="D16" s="120"/>
      <c r="E16" s="120"/>
      <c r="F16" s="120"/>
      <c r="G16" s="120"/>
      <c r="H16" s="121"/>
      <c r="I16" s="117"/>
    </row>
  </sheetData>
  <mergeCells count="4">
    <mergeCell ref="C1:G3"/>
    <mergeCell ref="I4:I16"/>
    <mergeCell ref="D15:H15"/>
    <mergeCell ref="D16:H16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topLeftCell="A2" workbookViewId="0">
      <selection activeCell="M6" sqref="M6"/>
    </sheetView>
  </sheetViews>
  <sheetFormatPr defaultRowHeight="15.6"/>
  <cols>
    <col min="1" max="1" width="3.5" customWidth="1"/>
    <col min="2" max="8" width="15.5" customWidth="1"/>
  </cols>
  <sheetData>
    <row r="1" spans="1:18" s="2" customFormat="1" ht="15.75" customHeight="1">
      <c r="A1" s="1"/>
      <c r="B1" s="126"/>
      <c r="C1" s="113" t="s">
        <v>26</v>
      </c>
      <c r="D1" s="114"/>
      <c r="E1" s="114"/>
      <c r="F1" s="114"/>
      <c r="G1" s="114"/>
      <c r="I1"/>
      <c r="J1"/>
    </row>
    <row r="2" spans="1:18" s="2" customFormat="1" ht="26.25" customHeight="1">
      <c r="A2" s="1"/>
      <c r="B2" s="126"/>
      <c r="C2" s="114"/>
      <c r="D2" s="114"/>
      <c r="E2" s="114"/>
      <c r="F2" s="114"/>
      <c r="G2" s="114"/>
      <c r="I2"/>
      <c r="J2"/>
    </row>
    <row r="3" spans="1:18" s="2" customFormat="1" ht="57.75" customHeight="1" thickBot="1">
      <c r="A3"/>
      <c r="B3" s="127"/>
      <c r="C3" s="114"/>
      <c r="D3" s="114"/>
      <c r="E3" s="114"/>
      <c r="F3" s="114"/>
      <c r="G3" s="114"/>
      <c r="I3"/>
      <c r="J3"/>
    </row>
    <row r="4" spans="1:18" ht="29.2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8" t="s">
        <v>9</v>
      </c>
      <c r="L4" s="2"/>
      <c r="M4" s="6"/>
      <c r="Q4" s="2"/>
      <c r="R4" s="2"/>
    </row>
    <row r="5" spans="1:18" ht="15" customHeight="1">
      <c r="B5" s="48">
        <f>IF(DAY(FebSun1)=1,"",IF(AND(YEAR(FebSun1+1)=CalendarYear,MONTH(FebSun1+1)=2),FebSun1+1,""))</f>
        <v>44228</v>
      </c>
      <c r="C5" s="44">
        <f>IF(DAY(FebSun1)=1,"",IF(AND(YEAR(FebSun1+2)=CalendarYear,MONTH(FebSun1+2)=2),FebSun1+2,""))</f>
        <v>44229</v>
      </c>
      <c r="D5" s="44">
        <f>IF(DAY(FebSun1)=1,"",IF(AND(YEAR(FebSun1+3)=CalendarYear,MONTH(FebSun1+3)=2),FebSun1+3,""))</f>
        <v>44230</v>
      </c>
      <c r="E5" s="44">
        <f>IF(DAY(FebSun1)=1,"",IF(AND(YEAR(FebSun1+4)=CalendarYear,MONTH(FebSun1+4)=2),FebSun1+4,""))</f>
        <v>44231</v>
      </c>
      <c r="F5" s="27">
        <f>IF(DAY(FebSun1)=1,"",IF(AND(YEAR(FebSun1+5)=CalendarYear,MONTH(FebSun1+5)=2),FebSun1+5,""))</f>
        <v>44232</v>
      </c>
      <c r="G5" s="27">
        <f>IF(DAY(FebSun1)=1,"",IF(AND(YEAR(FebSun1+6)=CalendarYear,MONTH(FebSun1+6)=2),FebSun1+6,""))</f>
        <v>44233</v>
      </c>
      <c r="H5" s="28">
        <f>IF(DAY(FebSun1)=1,IF(AND(YEAR(FebSun1)=CalendarYear,MONTH(FebSun1)=2),FebSun1,""),IF(AND(YEAR(FebSun1+7)=CalendarYear,MONTH(FebSun1+7)=2),FebSun1+7,""))</f>
        <v>44234</v>
      </c>
      <c r="K5" s="2"/>
      <c r="L5" s="2"/>
      <c r="M5" s="2"/>
      <c r="Q5" s="7"/>
      <c r="R5" s="2"/>
    </row>
    <row r="6" spans="1:18" s="7" customFormat="1" ht="55.5" customHeight="1">
      <c r="A6"/>
      <c r="B6" s="29"/>
      <c r="C6" s="31"/>
      <c r="D6" s="31"/>
      <c r="E6" s="31"/>
      <c r="F6" s="31"/>
      <c r="G6" s="32"/>
      <c r="H6" s="50"/>
      <c r="I6"/>
      <c r="J6"/>
      <c r="L6"/>
      <c r="M6"/>
    </row>
    <row r="7" spans="1:18" s="2" customFormat="1" ht="15" customHeight="1">
      <c r="A7"/>
      <c r="B7" s="21">
        <f>IF(DAY(FebSun1)=1,IF(AND(YEAR(FebSun1+1)=CalendarYear,MONTH(FebSun1+1)=2),FebSun1+1,""),IF(AND(YEAR(FebSun1+8)=CalendarYear,MONTH(FebSun1+8)=2),FebSun1+8,""))</f>
        <v>44235</v>
      </c>
      <c r="C7" s="22">
        <f>IF(DAY(FebSun1)=1,IF(AND(YEAR(FebSun1+2)=CalendarYear,MONTH(FebSun1+2)=2),FebSun1+2,""),IF(AND(YEAR(FebSun1+9)=CalendarYear,MONTH(FebSun1+9)=2),FebSun1+9,""))</f>
        <v>44236</v>
      </c>
      <c r="D7" s="22">
        <f>IF(DAY(FebSun1)=1,IF(AND(YEAR(FebSun1+3)=CalendarYear,MONTH(FebSun1+3)=2),FebSun1+3,""),IF(AND(YEAR(FebSun1+10)=CalendarYear,MONTH(FebSun1+10)=2),FebSun1+10,""))</f>
        <v>44237</v>
      </c>
      <c r="E7" s="22">
        <f>IF(DAY(FebSun1)=1,IF(AND(YEAR(FebSun1+4)=CalendarYear,MONTH(FebSun1+4)=2),FebSun1+4,""),IF(AND(YEAR(FebSun1+11)=CalendarYear,MONTH(FebSun1+11)=2),FebSun1+11,""))</f>
        <v>44238</v>
      </c>
      <c r="F7" s="22">
        <f>IF(DAY(FebSun1)=1,IF(AND(YEAR(FebSun1+5)=CalendarYear,MONTH(FebSun1+5)=2),FebSun1+5,""),IF(AND(YEAR(FebSun1+12)=CalendarYear,MONTH(FebSun1+12)=2),FebSun1+12,""))</f>
        <v>44239</v>
      </c>
      <c r="G7" s="22">
        <f>IF(DAY(FebSun1)=1,IF(AND(YEAR(FebSun1+6)=CalendarYear,MONTH(FebSun1+6)=2),FebSun1+6,""),IF(AND(YEAR(FebSun1+13)=CalendarYear,MONTH(FebSun1+13)=2),FebSun1+13,""))</f>
        <v>44240</v>
      </c>
      <c r="H7" s="23">
        <f>IF(DAY(FebSun1)=1,IF(AND(YEAR(FebSun1+7)=CalendarYear,MONTH(FebSun1+7)=2),FebSun1+7,""),IF(AND(YEAR(FebSun1+14)=CalendarYear,MONTH(FebSun1+14)=2),FebSun1+14,""))</f>
        <v>44241</v>
      </c>
      <c r="I7"/>
      <c r="J7"/>
      <c r="L7"/>
      <c r="M7"/>
    </row>
    <row r="8" spans="1:18" s="2" customFormat="1" ht="55.5" customHeight="1">
      <c r="A8"/>
      <c r="B8" s="84"/>
      <c r="C8" s="84"/>
      <c r="D8" s="84"/>
      <c r="E8" s="84"/>
      <c r="F8" s="11"/>
      <c r="G8" s="57"/>
      <c r="H8" s="57"/>
      <c r="I8"/>
      <c r="J8"/>
      <c r="L8"/>
      <c r="M8"/>
    </row>
    <row r="9" spans="1:18" s="2" customFormat="1" ht="15" customHeight="1">
      <c r="A9"/>
      <c r="B9" s="34">
        <f>IF(DAY(FebSun1)=1,IF(AND(YEAR(FebSun1+8)=CalendarYear,MONTH(FebSun1+8)=2),FebSun1+8,""),IF(AND(YEAR(FebSun1+15)=CalendarYear,MONTH(FebSun1+15)=2),FebSun1+15,""))</f>
        <v>44242</v>
      </c>
      <c r="C9" s="27">
        <f>IF(DAY(FebSun1)=1,IF(AND(YEAR(FebSun1+9)=CalendarYear,MONTH(FebSun1+9)=2),FebSun1+9,""),IF(AND(YEAR(FebSun1+16)=CalendarYear,MONTH(FebSun1+16)=2),FebSun1+16,""))</f>
        <v>44243</v>
      </c>
      <c r="D9" s="27">
        <f>IF(DAY(FebSun1)=1,IF(AND(YEAR(FebSun1+10)=CalendarYear,MONTH(FebSun1+10)=2),FebSun1+10,""),IF(AND(YEAR(FebSun1+17)=CalendarYear,MONTH(FebSun1+17)=2),FebSun1+17,""))</f>
        <v>44244</v>
      </c>
      <c r="E9" s="27">
        <f>IF(DAY(FebSun1)=1,IF(AND(YEAR(FebSun1+11)=CalendarYear,MONTH(FebSun1+11)=2),FebSun1+11,""),IF(AND(YEAR(FebSun1+18)=CalendarYear,MONTH(FebSun1+18)=2),FebSun1+18,""))</f>
        <v>44245</v>
      </c>
      <c r="F9" s="27">
        <f>IF(DAY(FebSun1)=1,IF(AND(YEAR(FebSun1+12)=CalendarYear,MONTH(FebSun1+12)=2),FebSun1+12,""),IF(AND(YEAR(FebSun1+19)=CalendarYear,MONTH(FebSun1+19)=2),FebSun1+19,""))</f>
        <v>44246</v>
      </c>
      <c r="G9" s="27">
        <f>IF(DAY(FebSun1)=1,IF(AND(YEAR(FebSun1+13)=CalendarYear,MONTH(FebSun1+13)=2),FebSun1+13,""),IF(AND(YEAR(FebSun1+20)=CalendarYear,MONTH(FebSun1+20)=2),FebSun1+20,""))</f>
        <v>44247</v>
      </c>
      <c r="H9" s="28">
        <f>IF(DAY(FebSun1)=1,IF(AND(YEAR(FebSun1+14)=CalendarYear,MONTH(FebSun1+14)=2),FebSun1+14,""),IF(AND(YEAR(FebSun1+21)=CalendarYear,MONTH(FebSun1+21)=2),FebSun1+21,""))</f>
        <v>44248</v>
      </c>
      <c r="I9"/>
      <c r="J9"/>
    </row>
    <row r="10" spans="1:18" s="2" customFormat="1" ht="55.5" customHeight="1">
      <c r="A10"/>
      <c r="B10" s="29"/>
      <c r="C10" s="31"/>
      <c r="D10" s="42"/>
      <c r="E10" s="49"/>
      <c r="F10" s="49"/>
      <c r="G10" s="49"/>
      <c r="H10" s="49"/>
      <c r="I10"/>
      <c r="J10"/>
    </row>
    <row r="11" spans="1:18" s="2" customFormat="1" ht="15" customHeight="1">
      <c r="A11"/>
      <c r="B11" s="21">
        <f>IF(DAY(FebSun1)=1,IF(AND(YEAR(FebSun1+15)=CalendarYear,MONTH(FebSun1+15)=2),FebSun1+15,""),IF(AND(YEAR(FebSun1+22)=CalendarYear,MONTH(FebSun1+22)=2),FebSun1+22,""))</f>
        <v>44249</v>
      </c>
      <c r="C11" s="22">
        <f>IF(DAY(FebSun1)=1,IF(AND(YEAR(FebSun1+16)=CalendarYear,MONTH(FebSun1+16)=2),FebSun1+16,""),IF(AND(YEAR(FebSun1+23)=CalendarYear,MONTH(FebSun1+23)=2),FebSun1+23,""))</f>
        <v>44250</v>
      </c>
      <c r="D11" s="22">
        <f>IF(DAY(FebSun1)=1,IF(AND(YEAR(FebSun1+17)=CalendarYear,MONTH(FebSun1+17)=2),FebSun1+17,""),IF(AND(YEAR(FebSun1+24)=CalendarYear,MONTH(FebSun1+24)=2),FebSun1+24,""))</f>
        <v>44251</v>
      </c>
      <c r="E11" s="22">
        <f>IF(DAY(FebSun1)=1,IF(AND(YEAR(FebSun1+18)=CalendarYear,MONTH(FebSun1+18)=2),FebSun1+18,""),IF(AND(YEAR(FebSun1+25)=CalendarYear,MONTH(FebSun1+25)=2),FebSun1+25,""))</f>
        <v>44252</v>
      </c>
      <c r="F11" s="22">
        <f>IF(DAY(FebSun1)=1,IF(AND(YEAR(FebSun1+19)=CalendarYear,MONTH(FebSun1+19)=2),FebSun1+19,""),IF(AND(YEAR(FebSun1+26)=CalendarYear,MONTH(FebSun1+26)=2),FebSun1+26,""))</f>
        <v>44253</v>
      </c>
      <c r="G11" s="22">
        <f>IF(DAY(FebSun1)=1,IF(AND(YEAR(FebSun1+20)=CalendarYear,MONTH(FebSun1+20)=2),FebSun1+20,""),IF(AND(YEAR(FebSun1+27)=CalendarYear,MONTH(FebSun1+27)=2),FebSun1+27,""))</f>
        <v>44254</v>
      </c>
      <c r="H11" s="23">
        <f>IF(DAY(FebSun1)=1,IF(AND(YEAR(FebSun1+21)=CalendarYear,MONTH(FebSun1+21)=2),FebSun1+21,""),IF(AND(YEAR(FebSun1+28)=CalendarYear,MONTH(FebSun1+28)=2),FebSun1+28,""))</f>
        <v>44255</v>
      </c>
      <c r="I11"/>
      <c r="J11"/>
    </row>
    <row r="12" spans="1:18" s="2" customFormat="1" ht="55.5" customHeight="1">
      <c r="A12"/>
      <c r="B12" s="54"/>
      <c r="C12" s="11"/>
      <c r="D12" s="55"/>
      <c r="E12" s="82"/>
      <c r="F12" s="55"/>
      <c r="G12" s="12"/>
      <c r="H12" s="13"/>
      <c r="I12"/>
      <c r="J12"/>
    </row>
    <row r="13" spans="1:18" s="2" customFormat="1" ht="15" customHeight="1">
      <c r="A13"/>
      <c r="B13" s="34" t="str">
        <f>IF(DAY(FebSun1)=1,IF(AND(YEAR(FebSun1+22)=CalendarYear,MONTH(FebSun1+22)=2),FebSun1+22,""),IF(AND(YEAR(FebSun1+29)=CalendarYear,MONTH(FebSun1+29)=2),FebSun1+29,""))</f>
        <v/>
      </c>
      <c r="C13" s="27" t="str">
        <f>IF(DAY(FebSun1)=1,IF(AND(YEAR(FebSun1+23)=CalendarYear,MONTH(FebSun1+23)=2),FebSun1+23,""),IF(AND(YEAR(FebSun1+30)=CalendarYear,MONTH(FebSun1+30)=2),FebSun1+30,""))</f>
        <v/>
      </c>
      <c r="D13" s="27" t="str">
        <f>IF(DAY(FebSun1)=1,IF(AND(YEAR(FebSun1+24)=CalendarYear,MONTH(FebSun1+24)=2),FebSun1+24,""),IF(AND(YEAR(FebSun1+31)=CalendarYear,MONTH(FebSun1+31)=2),FebSun1+31,""))</f>
        <v/>
      </c>
      <c r="E13" s="27" t="str">
        <f>IF(DAY(FebSun1)=1,IF(AND(YEAR(FebSun1+25)=CalendarYear,MONTH(FebSun1+25)=2),FebSun1+25,""),IF(AND(YEAR(FebSun1+32)=CalendarYear,MONTH(FebSun1+32)=2),FebSun1+32,""))</f>
        <v/>
      </c>
      <c r="F13" s="44" t="str">
        <f>IF(DAY(FebSun1)=1,IF(AND(YEAR(FebSun1+26)=CalendarYear,MONTH(FebSun1+26)=2),FebSun1+26,""),IF(AND(YEAR(FebSun1+33)=CalendarYear,MONTH(FebSun1+33)=2),FebSun1+33,""))</f>
        <v/>
      </c>
      <c r="G13" s="44" t="str">
        <f>IF(DAY(FebSun1)=1,IF(AND(YEAR(FebSun1+27)=CalendarYear,MONTH(FebSun1+27)=2),FebSun1+27,""),IF(AND(YEAR(FebSun1+34)=CalendarYear,MONTH(FebSun1+34)=2),FebSun1+34,""))</f>
        <v/>
      </c>
      <c r="H13" s="40" t="str">
        <f>IF(DAY(FebSun1)=1,IF(AND(YEAR(FebSun1+28)=CalendarYear,MONTH(FebSun1+28)=2),FebSun1+28,""),IF(AND(YEAR(FebSun1+35)=CalendarYear,MONTH(FebSun1+35)=2),FebSun1+35,""))</f>
        <v/>
      </c>
      <c r="I13"/>
      <c r="J13"/>
    </row>
    <row r="14" spans="1:18" s="2" customFormat="1" ht="55.2" customHeight="1">
      <c r="A14"/>
      <c r="B14" s="56"/>
      <c r="C14" s="31"/>
      <c r="D14" s="56"/>
      <c r="E14" s="31"/>
      <c r="F14" s="49"/>
      <c r="G14" s="32"/>
      <c r="H14" s="35"/>
      <c r="I14"/>
      <c r="J14"/>
    </row>
    <row r="15" spans="1:18" s="2" customFormat="1" ht="15" customHeight="1">
      <c r="A15"/>
      <c r="B15" s="8" t="str">
        <f>IF(DAY(FebSun1)=1,IF(AND(YEAR(FebSun1+29)=CalendarYear,MONTH(FebSun1+29)=2),FebSun1+29,""),IF(AND(YEAR(FebSun1+36)=CalendarYear,MONTH(FebSun1+36)=2),FebSun1+36,""))</f>
        <v/>
      </c>
      <c r="C15" s="9" t="str">
        <f>IF(DAY(FebSun1)=1,IF(AND(YEAR(FebSun1+30)=CalendarYear,MONTH(FebSun1+30)=2),FebSun1+30,""),IF(AND(YEAR(FebSun1+37)=CalendarYear,MONTH(FebSun1+37)=2),FebSun1+37,""))</f>
        <v/>
      </c>
      <c r="D15" s="124" t="s">
        <v>1</v>
      </c>
      <c r="E15" s="124"/>
      <c r="F15" s="124"/>
      <c r="G15" s="124"/>
      <c r="H15" s="125"/>
      <c r="I15"/>
      <c r="J15"/>
    </row>
    <row r="16" spans="1:18" s="2" customFormat="1" ht="55.5" customHeight="1" thickBot="1">
      <c r="A16"/>
      <c r="B16" s="14"/>
      <c r="C16" s="15"/>
      <c r="D16" s="120"/>
      <c r="E16" s="120"/>
      <c r="F16" s="120"/>
      <c r="G16" s="120"/>
      <c r="H16" s="121"/>
      <c r="I16"/>
      <c r="J16"/>
    </row>
  </sheetData>
  <mergeCells count="4">
    <mergeCell ref="B1:B3"/>
    <mergeCell ref="C1:G3"/>
    <mergeCell ref="D15:H15"/>
    <mergeCell ref="D16:H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Περιοχές με ονόματα</vt:lpstr>
      </vt:variant>
      <vt:variant>
        <vt:i4>3</vt:i4>
      </vt:variant>
    </vt:vector>
  </HeadingPairs>
  <TitlesOfParts>
    <vt:vector size="17" baseType="lpstr">
      <vt:lpstr>ΙΑΝΟΥΑΡΙΟΣ 2020</vt:lpstr>
      <vt:lpstr>ΙΟΥΛΙΟΣ 2020</vt:lpstr>
      <vt:lpstr>ΑΥΓΟΥΣΤΟΣ 2020</vt:lpstr>
      <vt:lpstr>ΣΕΠΤΕΜΒΡΙΟΣ 2020</vt:lpstr>
      <vt:lpstr>ΟΚΤΩΒΡΙΟΣ 2020</vt:lpstr>
      <vt:lpstr>ΝΟΕΜΒΡΙΟΣ 2020</vt:lpstr>
      <vt:lpstr>ΔΕΚΕΜΒΡΙΟΣ 2020</vt:lpstr>
      <vt:lpstr>ΙΑΝΟΥΑΡΙΟΣ 2021</vt:lpstr>
      <vt:lpstr>ΦΕΒΡΟΥΑΡΙΟΣ 2021</vt:lpstr>
      <vt:lpstr>ΜΑΡΤΙΟΣ 2021</vt:lpstr>
      <vt:lpstr>ΑΠΡΙΛΙΟΣ 2021</vt:lpstr>
      <vt:lpstr>ΜΑΙΟΣ 2021</vt:lpstr>
      <vt:lpstr>ΙΟΥΝΙΟΣ 2021</vt:lpstr>
      <vt:lpstr>Φύλλο1</vt:lpstr>
      <vt:lpstr>CalendarYear</vt:lpstr>
      <vt:lpstr>'ΙΑΝΟΥΑΡΙΟΣ 2020'!Print_Area</vt:lpstr>
      <vt:lpstr>'ΙΟΥΛΙΟΣ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Iason Chatziioanou</dc:creator>
  <cp:lastModifiedBy>HFF-773FBV2</cp:lastModifiedBy>
  <cp:lastPrinted>2016-08-12T10:36:19Z</cp:lastPrinted>
  <dcterms:created xsi:type="dcterms:W3CDTF">2016-08-12T10:32:14Z</dcterms:created>
  <dcterms:modified xsi:type="dcterms:W3CDTF">2020-10-12T12:02:39Z</dcterms:modified>
</cp:coreProperties>
</file>